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8.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xml" ContentType="application/vnd.openxmlformats-officedocument.spreadsheetml.revisionLog+xml"/>
  <Override PartName="/xl/revisions/revisionLog21.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0.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0\Prezentacja 2Q 2020\"/>
    </mc:Choice>
  </mc:AlternateContent>
  <bookViews>
    <workbookView xWindow="0" yWindow="0" windowWidth="9600" windowHeight="3300" tabRatio="917"/>
  </bookViews>
  <sheets>
    <sheet name="P&amp;L" sheetId="1" r:id="rId1"/>
    <sheet name="BS" sheetId="2" r:id="rId2"/>
    <sheet name="Wynik odsetkowy" sheetId="3" r:id="rId3"/>
    <sheet name="Przychody prowizyjne" sheetId="4" r:id="rId4"/>
    <sheet name="Koszty działania razem" sheetId="5" r:id="rId5"/>
    <sheet name="Wynik handlowy" sheetId="6" r:id="rId6"/>
    <sheet name="Wynik inwestycyjny" sheetId="7" r:id="rId7"/>
    <sheet name="Należności od klientów" sheetId="8" r:id="rId8"/>
    <sheet name="Inwestycyjne aktywa finansowe" sheetId="9" r:id="rId9"/>
    <sheet name="Rezerwy_RZiS _Q" sheetId="10" r:id="rId10"/>
    <sheet name="Zobowiązania wobec klientów" sheetId="11" r:id="rId11"/>
    <sheet name="Należn. i zob. od banków" sheetId="12" r:id="rId12"/>
    <sheet name="Aktywa i zobow. fin. do obrotu" sheetId="13" r:id="rId13"/>
    <sheet name="Pozostałe przychody operacyjne" sheetId="14" r:id="rId14"/>
    <sheet name="Pozostałe koszty operacyjne" sheetId="15" r:id="rId15"/>
    <sheet name="Rezerwy_RZiS _Q (2)" sheetId="16" state="hidden" r:id="rId16"/>
    <sheet name="Wskaźniki " sheetId="17" r:id="rId17"/>
    <sheet name="Wybrane dane niefinansowe " sheetId="18" r:id="rId18"/>
    <sheet name="Jakość należności od klientów " sheetId="19" r:id="rId19"/>
    <sheet name="Arkusz2" sheetId="20" state="hidden" r:id="rId20"/>
    <sheet name="Arkusz1" sheetId="21"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 localSheetId="1">#REF!</definedName>
    <definedName name="\" localSheetId="3">#REF!</definedName>
    <definedName name="\" localSheetId="9">#REF!</definedName>
    <definedName name="\" localSheetId="15">#REF!</definedName>
    <definedName name="\">#REF!</definedName>
    <definedName name="_" localSheetId="1">#REF!</definedName>
    <definedName name="_" localSheetId="3">#REF!</definedName>
    <definedName name="_" localSheetId="9">#REF!</definedName>
    <definedName name="_" localSheetId="15">#REF!</definedName>
    <definedName name="_">#REF!</definedName>
    <definedName name="__" localSheetId="1">#REF!</definedName>
    <definedName name="__" localSheetId="3">#REF!</definedName>
    <definedName name="__" localSheetId="9">#REF!</definedName>
    <definedName name="__" localSheetId="15">#REF!</definedName>
    <definedName name="__">#REF!</definedName>
    <definedName name="___" localSheetId="1">#REF!</definedName>
    <definedName name="___" localSheetId="3">#REF!</definedName>
    <definedName name="___" localSheetId="9">#REF!</definedName>
    <definedName name="___" localSheetId="15">#REF!</definedName>
    <definedName name="___">#REF!</definedName>
    <definedName name="____" localSheetId="1">#REF!</definedName>
    <definedName name="____" localSheetId="3">#REF!</definedName>
    <definedName name="____" localSheetId="9">#REF!</definedName>
    <definedName name="____" localSheetId="15">#REF!</definedName>
    <definedName name="____">#REF!</definedName>
    <definedName name="_____" localSheetId="1">#REF!</definedName>
    <definedName name="_____" localSheetId="3">#REF!</definedName>
    <definedName name="_____" localSheetId="9">#REF!</definedName>
    <definedName name="_____" localSheetId="15">#REF!</definedName>
    <definedName name="_____">#REF!</definedName>
    <definedName name="________" localSheetId="1">#REF!</definedName>
    <definedName name="________" localSheetId="3">#REF!</definedName>
    <definedName name="________" localSheetId="9">#REF!</definedName>
    <definedName name="________" localSheetId="15">#REF!</definedName>
    <definedName name="________">#REF!</definedName>
    <definedName name="_____________" localSheetId="1">#REF!</definedName>
    <definedName name="_____________" localSheetId="3">#REF!</definedName>
    <definedName name="_____________" localSheetId="9">#REF!</definedName>
    <definedName name="_____________" localSheetId="15">#REF!</definedName>
    <definedName name="_____________">#REF!</definedName>
    <definedName name="__________________" localSheetId="1">#REF!</definedName>
    <definedName name="__________________" localSheetId="3">#REF!</definedName>
    <definedName name="__________________" localSheetId="9">#REF!</definedName>
    <definedName name="__________________" localSheetId="15">#REF!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3">'[1]Arkusz1 (2)'!_____________________________________wbk1</definedName>
    <definedName name="_____________________________________wbk1" localSheetId="9">'[1]Arkusz1 (2)'!_____________________________________wbk1</definedName>
    <definedName name="_____________________________________wbk1" localSheetId="15">'[1]Arkusz1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3">'[1]Arkusz1 (2)'!___________________________________wbk1</definedName>
    <definedName name="___________________________________wbk1" localSheetId="9">'[1]Arkusz1 (2)'!___________________________________wbk1</definedName>
    <definedName name="___________________________________wbk1" localSheetId="15">'[1]Arkusz1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3">'[3]wybrane dane finansowe 1'!#REF!</definedName>
    <definedName name="___________________________________xliuwt54j27" localSheetId="9">'[3]wybrane dane finansowe 1'!#REF!</definedName>
    <definedName name="___________________________________xliuwt54j27" localSheetId="15">'[3]wybrane dane finansowe 1'!#REF!</definedName>
    <definedName name="___________________________________xliuwt54j27">'[3]wybrane dane finansowe 1'!#REF!</definedName>
    <definedName name="__________________________________wbk1" localSheetId="3">'[4]Depoz. Str. geogr RVIII,S2,s67 '!__________________________________wbk1</definedName>
    <definedName name="__________________________________wbk1" localSheetId="9">'[4]Depoz. Str. geogr RVIII,S2,s67 '!__________________________________wbk1</definedName>
    <definedName name="__________________________________wbk1" localSheetId="15">'[4]Depoz.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3">'[5]wybrane dane finansowe 1'!#REF!</definedName>
    <definedName name="__________________________________xliuwt54j27" localSheetId="9">'[5]wybrane dane finansowe 1'!#REF!</definedName>
    <definedName name="__________________________________xliuwt54j27" localSheetId="15">'[5]wybrane dane finansowe 1'!#REF!</definedName>
    <definedName name="__________________________________xliuwt54j27">'[5]wybrane dane finansowe 1'!#REF!</definedName>
    <definedName name="_________________________________wbk1" localSheetId="3">'[1]Arkusz1 (2)'!_________________________________wbk1</definedName>
    <definedName name="_________________________________wbk1" localSheetId="9">'[1]Arkusz1 (2)'!_________________________________wbk1</definedName>
    <definedName name="_________________________________wbk1" localSheetId="15">'[1]Arkusz1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3">'[5]wybrane dane finansowe 1'!#REF!</definedName>
    <definedName name="_________________________________xliuwt54j27" localSheetId="9">'[5]wybrane dane finansowe 1'!#REF!</definedName>
    <definedName name="_________________________________xliuwt54j27" localSheetId="15">'[5]wybrane dane finansowe 1'!#REF!</definedName>
    <definedName name="_________________________________xliuwt54j27">'[5]wybrane dane finansowe 1'!#REF!</definedName>
    <definedName name="________________________________wbk1" localSheetId="3">'[4]Depoz. Str. geogr RVIII,S2,s67 '!________________________________wbk1</definedName>
    <definedName name="________________________________wbk1" localSheetId="9">'[4]Depoz. Str. geogr RVIII,S2,s67 '!________________________________wbk1</definedName>
    <definedName name="________________________________wbk1" localSheetId="15">'[4]Depoz.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3">'[5]wybrane dane finansowe 1'!#REF!</definedName>
    <definedName name="________________________________xliuwt54j27" localSheetId="9">'[5]wybrane dane finansowe 1'!#REF!</definedName>
    <definedName name="________________________________xliuwt54j27" localSheetId="15">'[5]wybrane dane finansowe 1'!#REF!</definedName>
    <definedName name="________________________________xliuwt54j27">'[5]wybrane dane finansowe 1'!#REF!</definedName>
    <definedName name="_______________________________wbk1" localSheetId="3">'[1]Arkusz1 (2)'!_______________________________wbk1</definedName>
    <definedName name="_______________________________wbk1" localSheetId="9">'[1]Arkusz1 (2)'!_______________________________wbk1</definedName>
    <definedName name="_______________________________wbk1" localSheetId="15">'[1]Arkusz1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3">'[5]wybrane dane finansowe 1'!#REF!</definedName>
    <definedName name="_______________________________xliuwt54j27" localSheetId="9">'[5]wybrane dane finansowe 1'!#REF!</definedName>
    <definedName name="_______________________________xliuwt54j27" localSheetId="15">'[5]wybrane dane finansowe 1'!#REF!</definedName>
    <definedName name="_______________________________xliuwt54j27">'[5]wybrane dane finansowe 1'!#REF!</definedName>
    <definedName name="______________________________wbk1" localSheetId="3">'[1]Arkusz1 (2)'!______________________________wbk1</definedName>
    <definedName name="______________________________wbk1" localSheetId="9">'[1]Arkusz1 (2)'!______________________________wbk1</definedName>
    <definedName name="______________________________wbk1" localSheetId="15">'[1]Arkusz1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3">'[5]wybrane dane finansowe 1'!#REF!</definedName>
    <definedName name="______________________________xliuwt54j27" localSheetId="9">'[5]wybrane dane finansowe 1'!#REF!</definedName>
    <definedName name="______________________________xliuwt54j27" localSheetId="15">'[5]wybrane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3">'[5]wybrane dane finansowe 1'!#REF!</definedName>
    <definedName name="_____________________________xliuwt54j27" localSheetId="9">'[5]wybrane dane finansowe 1'!#REF!</definedName>
    <definedName name="_____________________________xliuwt54j27" localSheetId="15">'[5]wybrane dane finansowe 1'!#REF!</definedName>
    <definedName name="_____________________________xliuwt54j27">'[5]wybrane dane finansowe 1'!#REF!</definedName>
    <definedName name="____________________________wbk1" localSheetId="3">'[1]Arkusz1 (2)'!____________________________wbk1</definedName>
    <definedName name="____________________________wbk1" localSheetId="9">'[1]Arkusz1 (2)'!____________________________wbk1</definedName>
    <definedName name="____________________________wbk1" localSheetId="15">'[1]Arkusz1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3">'[5]wybrane dane finansowe 1'!#REF!</definedName>
    <definedName name="____________________________xliuwt54j27" localSheetId="9">'[5]wybrane dane finansowe 1'!#REF!</definedName>
    <definedName name="____________________________xliuwt54j27" localSheetId="15">'[5]wybrane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3">'[5]wybrane dane finansowe 1'!#REF!</definedName>
    <definedName name="___________________________xliuwt54j27" localSheetId="9">'[5]wybrane dane finansowe 1'!#REF!</definedName>
    <definedName name="___________________________xliuwt54j27" localSheetId="15">'[5]wybrane dane finansowe 1'!#REF!</definedName>
    <definedName name="___________________________xliuwt54j27">'[5]wybrane dane finansowe 1'!#REF!</definedName>
    <definedName name="__________________________wbk1" localSheetId="3">'[1]Arkusz1 (2)'!__________________________wbk1</definedName>
    <definedName name="__________________________wbk1" localSheetId="9">'[1]Arkusz1 (2)'!__________________________wbk1</definedName>
    <definedName name="__________________________wbk1" localSheetId="15">'[1]Arkusz1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3">'[5]wybrane dane finansowe 1'!#REF!</definedName>
    <definedName name="__________________________xliuwt54j27" localSheetId="9">'[5]wybrane dane finansowe 1'!#REF!</definedName>
    <definedName name="__________________________xliuwt54j27" localSheetId="15">'[5]wybrane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3">'[5]wybrane dane finansowe 1'!#REF!</definedName>
    <definedName name="_________________________xliuwt54j27" localSheetId="9">'[5]wybrane dane finansowe 1'!#REF!</definedName>
    <definedName name="_________________________xliuwt54j27" localSheetId="15">'[5]wybrane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3">'[5]wybrane dane finansowe 1'!#REF!</definedName>
    <definedName name="________________________xliuwt54j27" localSheetId="9">'[5]wybrane dane finansowe 1'!#REF!</definedName>
    <definedName name="________________________xliuwt54j27" localSheetId="15">'[5]wybrane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3">'[5]wybrane dane finansowe 1'!#REF!</definedName>
    <definedName name="_______________________xliuwt54j27" localSheetId="9">'[5]wybrane dane finansowe 1'!#REF!</definedName>
    <definedName name="_______________________xliuwt54j27" localSheetId="15">'[5]wybrane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3">'[5]wybrane dane finansowe 1'!#REF!</definedName>
    <definedName name="______________________xliuwt54j27" localSheetId="9">'[5]wybrane dane finansowe 1'!#REF!</definedName>
    <definedName name="______________________xliuwt54j27" localSheetId="15">'[5]wybrane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3">'[5]wybrane dane finansowe 1'!#REF!</definedName>
    <definedName name="_____________________xliuwt54j27" localSheetId="9">'[5]wybrane dane finansowe 1'!#REF!</definedName>
    <definedName name="_____________________xliuwt54j27" localSheetId="15">'[5]wybrane dane finansowe 1'!#REF!</definedName>
    <definedName name="_____________________xliuwt54j27">'[5]wybrane dane finansowe 1'!#REF!</definedName>
    <definedName name="____________________PLQ2" localSheetId="1">#REF!</definedName>
    <definedName name="____________________PLQ2" localSheetId="3">#REF!</definedName>
    <definedName name="____________________PLQ2" localSheetId="9">#REF!</definedName>
    <definedName name="____________________PLQ2" localSheetId="15">#REF!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3">'[5]wybrane dane finansowe 1'!#REF!</definedName>
    <definedName name="____________________xliuwt54j27" localSheetId="9">'[5]wybrane dane finansowe 1'!#REF!</definedName>
    <definedName name="____________________xliuwt54j27" localSheetId="15">'[5]wybrane dane finansowe 1'!#REF!</definedName>
    <definedName name="____________________xliuwt54j27">'[5]wybrane dane finansowe 1'!#REF!</definedName>
    <definedName name="___________________IAF2005" localSheetId="1">#REF!</definedName>
    <definedName name="___________________IAF2005" localSheetId="3">#REF!</definedName>
    <definedName name="___________________IAF2005" localSheetId="9">#REF!</definedName>
    <definedName name="___________________IAF2005" localSheetId="15">#REF!</definedName>
    <definedName name="___________________IAF2005">#REF!</definedName>
    <definedName name="___________________IAF2006" localSheetId="1">#REF!</definedName>
    <definedName name="___________________IAF2006" localSheetId="3">#REF!</definedName>
    <definedName name="___________________IAF2006" localSheetId="9">#REF!</definedName>
    <definedName name="___________________IAF2006" localSheetId="15">#REF!</definedName>
    <definedName name="___________________IAF2006">#REF!</definedName>
    <definedName name="___________________TW092006" localSheetId="1">#REF!</definedName>
    <definedName name="___________________TW092006" localSheetId="3">#REF!</definedName>
    <definedName name="___________________TW092006" localSheetId="9">#REF!</definedName>
    <definedName name="___________________TW092006" localSheetId="15">#REF!</definedName>
    <definedName name="___________________TW092006">#REF!</definedName>
    <definedName name="___________________TW092007" localSheetId="1">#REF!</definedName>
    <definedName name="___________________TW092007" localSheetId="3">#REF!</definedName>
    <definedName name="___________________TW092007" localSheetId="9">#REF!</definedName>
    <definedName name="___________________TW092007" localSheetId="15">#REF!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3">'[5]wybrane dane finansowe 1'!#REF!</definedName>
    <definedName name="___________________xliuwt54j27" localSheetId="9">'[5]wybrane dane finansowe 1'!#REF!</definedName>
    <definedName name="___________________xliuwt54j27" localSheetId="15">'[5]wybrane dane finansowe 1'!#REF!</definedName>
    <definedName name="___________________xliuwt54j27">'[5]wybrane dane finansowe 1'!#REF!</definedName>
    <definedName name="__________________IAF2005" localSheetId="1">#REF!</definedName>
    <definedName name="__________________IAF2005" localSheetId="3">#REF!</definedName>
    <definedName name="__________________IAF2005" localSheetId="9">#REF!</definedName>
    <definedName name="__________________IAF2005" localSheetId="15">#REF!</definedName>
    <definedName name="__________________IAF2005">#REF!</definedName>
    <definedName name="__________________IAF2006" localSheetId="1">#REF!</definedName>
    <definedName name="__________________IAF2006" localSheetId="3">#REF!</definedName>
    <definedName name="__________________IAF2006" localSheetId="9">#REF!</definedName>
    <definedName name="__________________IAF2006" localSheetId="15">#REF!</definedName>
    <definedName name="__________________IAF2006">#REF!</definedName>
    <definedName name="__________________PLQ2" localSheetId="1">#REF!</definedName>
    <definedName name="__________________PLQ2" localSheetId="3">#REF!</definedName>
    <definedName name="__________________PLQ2" localSheetId="9">#REF!</definedName>
    <definedName name="__________________PLQ2" localSheetId="15">#REF!</definedName>
    <definedName name="__________________PLQ2">#REF!</definedName>
    <definedName name="__________________TW092006" localSheetId="1">#REF!</definedName>
    <definedName name="__________________TW092006" localSheetId="3">#REF!</definedName>
    <definedName name="__________________TW092006" localSheetId="9">#REF!</definedName>
    <definedName name="__________________TW092006" localSheetId="15">#REF!</definedName>
    <definedName name="__________________TW092006">#REF!</definedName>
    <definedName name="__________________TW092007" localSheetId="1">#REF!</definedName>
    <definedName name="__________________TW092007" localSheetId="3">#REF!</definedName>
    <definedName name="__________________TW092007" localSheetId="9">#REF!</definedName>
    <definedName name="__________________TW092007" localSheetId="15">#REF!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3">'[5]wybrane dane finansowe 1'!#REF!</definedName>
    <definedName name="__________________xliuwt54j27" localSheetId="9">'[5]wybrane dane finansowe 1'!#REF!</definedName>
    <definedName name="__________________xliuwt54j27" localSheetId="15">'[5]wybrane dane finansowe 1'!#REF!</definedName>
    <definedName name="__________________xliuwt54j27">'[5]wybrane dane finansowe 1'!#REF!</definedName>
    <definedName name="_________________IAF2005" localSheetId="1">#REF!</definedName>
    <definedName name="_________________IAF2005" localSheetId="3">#REF!</definedName>
    <definedName name="_________________IAF2005" localSheetId="9">#REF!</definedName>
    <definedName name="_________________IAF2005" localSheetId="15">#REF!</definedName>
    <definedName name="_________________IAF2005">#REF!</definedName>
    <definedName name="_________________IAF2006" localSheetId="1">#REF!</definedName>
    <definedName name="_________________IAF2006" localSheetId="3">#REF!</definedName>
    <definedName name="_________________IAF2006" localSheetId="9">#REF!</definedName>
    <definedName name="_________________IAF2006" localSheetId="15">#REF!</definedName>
    <definedName name="_________________IAF2006">#REF!</definedName>
    <definedName name="_________________PLQ2" localSheetId="1">#REF!</definedName>
    <definedName name="_________________PLQ2" localSheetId="3">#REF!</definedName>
    <definedName name="_________________PLQ2" localSheetId="9">#REF!</definedName>
    <definedName name="_________________PLQ2" localSheetId="15">#REF!</definedName>
    <definedName name="_________________PLQ2">#REF!</definedName>
    <definedName name="_________________TW092006" localSheetId="1">#REF!</definedName>
    <definedName name="_________________TW092006" localSheetId="3">#REF!</definedName>
    <definedName name="_________________TW092006" localSheetId="9">#REF!</definedName>
    <definedName name="_________________TW092006" localSheetId="15">#REF!</definedName>
    <definedName name="_________________TW092006">#REF!</definedName>
    <definedName name="_________________TW092007" localSheetId="1">#REF!</definedName>
    <definedName name="_________________TW092007" localSheetId="3">#REF!</definedName>
    <definedName name="_________________TW092007" localSheetId="9">#REF!</definedName>
    <definedName name="_________________TW092007" localSheetId="15">#REF!</definedName>
    <definedName name="_________________TW092007">#REF!</definedName>
    <definedName name="_________________wbk1">#N/A</definedName>
    <definedName name="_________________xliuwt54j27" localSheetId="1">'[5]wybrane dane finansowe 1'!#REF!</definedName>
    <definedName name="_________________xliuwt54j27" localSheetId="3">'[5]wybrane dane finansowe 1'!#REF!</definedName>
    <definedName name="_________________xliuwt54j27" localSheetId="9">'[5]wybrane dane finansowe 1'!#REF!</definedName>
    <definedName name="_________________xliuwt54j27" localSheetId="15">'[5]wybrane dane finansowe 1'!#REF!</definedName>
    <definedName name="_________________xliuwt54j27">'[5]wybrane dane finansowe 1'!#REF!</definedName>
    <definedName name="________________IAF2005" localSheetId="1">#REF!</definedName>
    <definedName name="________________IAF2005" localSheetId="3">#REF!</definedName>
    <definedName name="________________IAF2005" localSheetId="9">#REF!</definedName>
    <definedName name="________________IAF2005" localSheetId="15">#REF!</definedName>
    <definedName name="________________IAF2005">#REF!</definedName>
    <definedName name="________________IAF2006" localSheetId="1">#REF!</definedName>
    <definedName name="________________IAF2006" localSheetId="3">#REF!</definedName>
    <definedName name="________________IAF2006" localSheetId="9">#REF!</definedName>
    <definedName name="________________IAF2006" localSheetId="15">#REF!</definedName>
    <definedName name="________________IAF2006">#REF!</definedName>
    <definedName name="________________PLQ2" localSheetId="1">#REF!</definedName>
    <definedName name="________________PLQ2" localSheetId="3">#REF!</definedName>
    <definedName name="________________PLQ2" localSheetId="9">#REF!</definedName>
    <definedName name="________________PLQ2" localSheetId="15">#REF!</definedName>
    <definedName name="________________PLQ2">#REF!</definedName>
    <definedName name="________________TW092006" localSheetId="1">#REF!</definedName>
    <definedName name="________________TW092006" localSheetId="3">#REF!</definedName>
    <definedName name="________________TW092006" localSheetId="9">#REF!</definedName>
    <definedName name="________________TW092006" localSheetId="15">#REF!</definedName>
    <definedName name="________________TW092006">#REF!</definedName>
    <definedName name="________________TW092007" localSheetId="1">#REF!</definedName>
    <definedName name="________________TW092007" localSheetId="3">#REF!</definedName>
    <definedName name="________________TW092007" localSheetId="9">#REF!</definedName>
    <definedName name="________________TW092007" localSheetId="15">#REF!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3">'[5]wybrane dane finansowe 1'!#REF!</definedName>
    <definedName name="________________xliuwt54j27" localSheetId="9">'[5]wybrane dane finansowe 1'!#REF!</definedName>
    <definedName name="________________xliuwt54j27" localSheetId="15">'[5]wybrane dane finansowe 1'!#REF!</definedName>
    <definedName name="________________xliuwt54j27">'[5]wybrane dane finansowe 1'!#REF!</definedName>
    <definedName name="_______________IAF2005" localSheetId="1">#REF!</definedName>
    <definedName name="_______________IAF2005" localSheetId="3">#REF!</definedName>
    <definedName name="_______________IAF2005" localSheetId="9">#REF!</definedName>
    <definedName name="_______________IAF2005" localSheetId="15">#REF!</definedName>
    <definedName name="_______________IAF2005">#REF!</definedName>
    <definedName name="_______________IAF2006" localSheetId="1">#REF!</definedName>
    <definedName name="_______________IAF2006" localSheetId="3">#REF!</definedName>
    <definedName name="_______________IAF2006" localSheetId="9">#REF!</definedName>
    <definedName name="_______________IAF2006" localSheetId="15">#REF!</definedName>
    <definedName name="_______________IAF2006">#REF!</definedName>
    <definedName name="_______________PLQ2" localSheetId="1">#REF!</definedName>
    <definedName name="_______________PLQ2" localSheetId="3">#REF!</definedName>
    <definedName name="_______________PLQ2" localSheetId="9">#REF!</definedName>
    <definedName name="_______________PLQ2" localSheetId="15">#REF!</definedName>
    <definedName name="_______________PLQ2">#REF!</definedName>
    <definedName name="_______________TW092006" localSheetId="1">#REF!</definedName>
    <definedName name="_______________TW092006" localSheetId="3">#REF!</definedName>
    <definedName name="_______________TW092006" localSheetId="9">#REF!</definedName>
    <definedName name="_______________TW092006" localSheetId="15">#REF!</definedName>
    <definedName name="_______________TW092006">#REF!</definedName>
    <definedName name="_______________TW092007" localSheetId="1">#REF!</definedName>
    <definedName name="_______________TW092007" localSheetId="3">#REF!</definedName>
    <definedName name="_______________TW092007" localSheetId="9">#REF!</definedName>
    <definedName name="_______________TW092007" localSheetId="15">#REF!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3">'[5]wybrane dane finansowe 1'!#REF!</definedName>
    <definedName name="_______________xliuwt54j27" localSheetId="9">'[5]wybrane dane finansowe 1'!#REF!</definedName>
    <definedName name="_______________xliuwt54j27" localSheetId="15">'[5]wybrane dane finansowe 1'!#REF!</definedName>
    <definedName name="_______________xliuwt54j27">'[5]wybrane dane finansowe 1'!#REF!</definedName>
    <definedName name="______________IAF2005" localSheetId="1">#REF!</definedName>
    <definedName name="______________IAF2005" localSheetId="3">#REF!</definedName>
    <definedName name="______________IAF2005" localSheetId="9">#REF!</definedName>
    <definedName name="______________IAF2005" localSheetId="15">#REF!</definedName>
    <definedName name="______________IAF2005">#REF!</definedName>
    <definedName name="______________IAF2006" localSheetId="1">#REF!</definedName>
    <definedName name="______________IAF2006" localSheetId="3">#REF!</definedName>
    <definedName name="______________IAF2006" localSheetId="9">#REF!</definedName>
    <definedName name="______________IAF2006" localSheetId="15">#REF!</definedName>
    <definedName name="______________IAF2006">#REF!</definedName>
    <definedName name="______________PLQ2" localSheetId="1">#REF!</definedName>
    <definedName name="______________PLQ2" localSheetId="3">#REF!</definedName>
    <definedName name="______________PLQ2" localSheetId="9">#REF!</definedName>
    <definedName name="______________PLQ2" localSheetId="15">#REF!</definedName>
    <definedName name="______________PLQ2">#REF!</definedName>
    <definedName name="______________TW092006" localSheetId="1">#REF!</definedName>
    <definedName name="______________TW092006" localSheetId="3">#REF!</definedName>
    <definedName name="______________TW092006" localSheetId="9">#REF!</definedName>
    <definedName name="______________TW092006" localSheetId="15">#REF!</definedName>
    <definedName name="______________TW092006">#REF!</definedName>
    <definedName name="______________TW092007" localSheetId="1">#REF!</definedName>
    <definedName name="______________TW092007" localSheetId="3">#REF!</definedName>
    <definedName name="______________TW092007" localSheetId="9">#REF!</definedName>
    <definedName name="______________TW092007" localSheetId="15">#REF!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3">'[5]wybrane dane finansowe 1'!#REF!</definedName>
    <definedName name="______________xliuwt54j27" localSheetId="9">'[5]wybrane dane finansowe 1'!#REF!</definedName>
    <definedName name="______________xliuwt54j27" localSheetId="15">'[5]wybrane dane finansowe 1'!#REF!</definedName>
    <definedName name="______________xliuwt54j27">'[5]wybrane dane finansowe 1'!#REF!</definedName>
    <definedName name="_____________IAF2005" localSheetId="1">#REF!</definedName>
    <definedName name="_____________IAF2005" localSheetId="3">#REF!</definedName>
    <definedName name="_____________IAF2005" localSheetId="9">#REF!</definedName>
    <definedName name="_____________IAF2005" localSheetId="15">#REF!</definedName>
    <definedName name="_____________IAF2005">#REF!</definedName>
    <definedName name="_____________IAF2006" localSheetId="1">#REF!</definedName>
    <definedName name="_____________IAF2006" localSheetId="3">#REF!</definedName>
    <definedName name="_____________IAF2006" localSheetId="9">#REF!</definedName>
    <definedName name="_____________IAF2006" localSheetId="15">#REF!</definedName>
    <definedName name="_____________IAF2006">#REF!</definedName>
    <definedName name="_____________PLQ2" localSheetId="1">#REF!</definedName>
    <definedName name="_____________PLQ2" localSheetId="3">#REF!</definedName>
    <definedName name="_____________PLQ2" localSheetId="9">#REF!</definedName>
    <definedName name="_____________PLQ2" localSheetId="15">#REF!</definedName>
    <definedName name="_____________PLQ2">#REF!</definedName>
    <definedName name="_____________TW092006" localSheetId="1">#REF!</definedName>
    <definedName name="_____________TW092006" localSheetId="3">#REF!</definedName>
    <definedName name="_____________TW092006" localSheetId="9">#REF!</definedName>
    <definedName name="_____________TW092006" localSheetId="15">#REF!</definedName>
    <definedName name="_____________TW092006">#REF!</definedName>
    <definedName name="_____________TW092007" localSheetId="1">#REF!</definedName>
    <definedName name="_____________TW092007" localSheetId="3">#REF!</definedName>
    <definedName name="_____________TW092007" localSheetId="9">#REF!</definedName>
    <definedName name="_____________TW092007" localSheetId="15">#REF!</definedName>
    <definedName name="_____________TW092007">#REF!</definedName>
    <definedName name="_____________wbk1">[2]!_____________wbk1</definedName>
    <definedName name="_____________xliuwt54j27" localSheetId="1">'[5]wybrane dane finansowe 1'!#REF!</definedName>
    <definedName name="_____________xliuwt54j27" localSheetId="3">'[5]wybrane dane finansowe 1'!#REF!</definedName>
    <definedName name="_____________xliuwt54j27" localSheetId="9">'[5]wybrane dane finansowe 1'!#REF!</definedName>
    <definedName name="_____________xliuwt54j27" localSheetId="15">'[5]wybrane dane finansowe 1'!#REF!</definedName>
    <definedName name="_____________xliuwt54j27">'[5]wybrane dane finansowe 1'!#REF!</definedName>
    <definedName name="____________IAF2005" localSheetId="1">#REF!</definedName>
    <definedName name="____________IAF2005" localSheetId="3">#REF!</definedName>
    <definedName name="____________IAF2005" localSheetId="9">#REF!</definedName>
    <definedName name="____________IAF2005" localSheetId="15">#REF!</definedName>
    <definedName name="____________IAF2005">#REF!</definedName>
    <definedName name="____________IAF2006" localSheetId="1">#REF!</definedName>
    <definedName name="____________IAF2006" localSheetId="3">#REF!</definedName>
    <definedName name="____________IAF2006" localSheetId="9">#REF!</definedName>
    <definedName name="____________IAF2006" localSheetId="15">#REF!</definedName>
    <definedName name="____________IAF2006">#REF!</definedName>
    <definedName name="____________PLQ2" localSheetId="1">#REF!</definedName>
    <definedName name="____________PLQ2" localSheetId="3">#REF!</definedName>
    <definedName name="____________PLQ2" localSheetId="9">#REF!</definedName>
    <definedName name="____________PLQ2" localSheetId="15">#REF!</definedName>
    <definedName name="____________PLQ2">#REF!</definedName>
    <definedName name="____________TW092006" localSheetId="1">#REF!</definedName>
    <definedName name="____________TW092006" localSheetId="3">#REF!</definedName>
    <definedName name="____________TW092006" localSheetId="9">#REF!</definedName>
    <definedName name="____________TW092006" localSheetId="15">#REF!</definedName>
    <definedName name="____________TW092006">#REF!</definedName>
    <definedName name="____________TW092007" localSheetId="1">#REF!</definedName>
    <definedName name="____________TW092007" localSheetId="3">#REF!</definedName>
    <definedName name="____________TW092007" localSheetId="9">#REF!</definedName>
    <definedName name="____________TW092007" localSheetId="15">#REF!</definedName>
    <definedName name="____________TW092007">#REF!</definedName>
    <definedName name="____________wbk1">#N/A</definedName>
    <definedName name="____________xliuwt54j27" localSheetId="1">'[5]wybrane dane finansowe 1'!#REF!</definedName>
    <definedName name="____________xliuwt54j27" localSheetId="3">'[5]wybrane dane finansowe 1'!#REF!</definedName>
    <definedName name="____________xliuwt54j27" localSheetId="9">'[5]wybrane dane finansowe 1'!#REF!</definedName>
    <definedName name="____________xliuwt54j27" localSheetId="15">'[5]wybrane dane finansowe 1'!#REF!</definedName>
    <definedName name="____________xliuwt54j27">'[5]wybrane dane finansowe 1'!#REF!</definedName>
    <definedName name="___________IAF2005" localSheetId="1">#REF!</definedName>
    <definedName name="___________IAF2005" localSheetId="3">#REF!</definedName>
    <definedName name="___________IAF2005" localSheetId="9">#REF!</definedName>
    <definedName name="___________IAF2005" localSheetId="15">#REF!</definedName>
    <definedName name="___________IAF2005">#REF!</definedName>
    <definedName name="___________IAF2006" localSheetId="1">#REF!</definedName>
    <definedName name="___________IAF2006" localSheetId="3">#REF!</definedName>
    <definedName name="___________IAF2006" localSheetId="9">#REF!</definedName>
    <definedName name="___________IAF2006" localSheetId="15">#REF!</definedName>
    <definedName name="___________IAF2006">#REF!</definedName>
    <definedName name="___________PLQ2" localSheetId="1">#REF!</definedName>
    <definedName name="___________PLQ2" localSheetId="3">#REF!</definedName>
    <definedName name="___________PLQ2" localSheetId="9">#REF!</definedName>
    <definedName name="___________PLQ2" localSheetId="15">#REF!</definedName>
    <definedName name="___________PLQ2">#REF!</definedName>
    <definedName name="___________TW092006" localSheetId="1">#REF!</definedName>
    <definedName name="___________TW092006" localSheetId="3">#REF!</definedName>
    <definedName name="___________TW092006" localSheetId="9">#REF!</definedName>
    <definedName name="___________TW092006" localSheetId="15">#REF!</definedName>
    <definedName name="___________TW092006">#REF!</definedName>
    <definedName name="___________TW092007" localSheetId="1">#REF!</definedName>
    <definedName name="___________TW092007" localSheetId="3">#REF!</definedName>
    <definedName name="___________TW092007" localSheetId="9">#REF!</definedName>
    <definedName name="___________TW092007" localSheetId="15">#REF!</definedName>
    <definedName name="___________TW092007">#REF!</definedName>
    <definedName name="___________wbk1">#N/A</definedName>
    <definedName name="___________xliuwt54j27" localSheetId="1">'[5]wybrane dane finansowe 1'!#REF!</definedName>
    <definedName name="___________xliuwt54j27" localSheetId="3">'[5]wybrane dane finansowe 1'!#REF!</definedName>
    <definedName name="___________xliuwt54j27" localSheetId="9">'[5]wybrane dane finansowe 1'!#REF!</definedName>
    <definedName name="___________xliuwt54j27" localSheetId="15">'[5]wybrane dane finansowe 1'!#REF!</definedName>
    <definedName name="___________xliuwt54j27">'[5]wybrane dane finansowe 1'!#REF!</definedName>
    <definedName name="__________IAF2005" localSheetId="1">#REF!</definedName>
    <definedName name="__________IAF2005" localSheetId="3">#REF!</definedName>
    <definedName name="__________IAF2005" localSheetId="9">#REF!</definedName>
    <definedName name="__________IAF2005" localSheetId="15">#REF!</definedName>
    <definedName name="__________IAF2005">#REF!</definedName>
    <definedName name="__________IAF2006" localSheetId="1">#REF!</definedName>
    <definedName name="__________IAF2006" localSheetId="3">#REF!</definedName>
    <definedName name="__________IAF2006" localSheetId="9">#REF!</definedName>
    <definedName name="__________IAF2006" localSheetId="15">#REF!</definedName>
    <definedName name="__________IAF2006">#REF!</definedName>
    <definedName name="__________PLQ2" localSheetId="1">#REF!</definedName>
    <definedName name="__________PLQ2" localSheetId="3">#REF!</definedName>
    <definedName name="__________PLQ2" localSheetId="9">#REF!</definedName>
    <definedName name="__________PLQ2" localSheetId="15">#REF!</definedName>
    <definedName name="__________PLQ2">#REF!</definedName>
    <definedName name="__________TW092006" localSheetId="1">#REF!</definedName>
    <definedName name="__________TW092006" localSheetId="3">#REF!</definedName>
    <definedName name="__________TW092006" localSheetId="9">#REF!</definedName>
    <definedName name="__________TW092006" localSheetId="15">#REF!</definedName>
    <definedName name="__________TW092006">#REF!</definedName>
    <definedName name="__________TW092007" localSheetId="1">#REF!</definedName>
    <definedName name="__________TW092007" localSheetId="3">#REF!</definedName>
    <definedName name="__________TW092007" localSheetId="9">#REF!</definedName>
    <definedName name="__________TW092007" localSheetId="15">#REF!</definedName>
    <definedName name="__________TW092007">#REF!</definedName>
    <definedName name="__________wbk1">[2]!__________wbk1</definedName>
    <definedName name="__________xliuwt54j27" localSheetId="1">'[5]wybrane dane finansowe 1'!#REF!</definedName>
    <definedName name="__________xliuwt54j27" localSheetId="3">'[5]wybrane dane finansowe 1'!#REF!</definedName>
    <definedName name="__________xliuwt54j27" localSheetId="9">'[5]wybrane dane finansowe 1'!#REF!</definedName>
    <definedName name="__________xliuwt54j27" localSheetId="15">'[5]wybrane dane finansowe 1'!#REF!</definedName>
    <definedName name="__________xliuwt54j27">'[5]wybrane dane finansowe 1'!#REF!</definedName>
    <definedName name="_________IAF2005" localSheetId="1">#REF!</definedName>
    <definedName name="_________IAF2005" localSheetId="3">#REF!</definedName>
    <definedName name="_________IAF2005" localSheetId="9">#REF!</definedName>
    <definedName name="_________IAF2005" localSheetId="15">#REF!</definedName>
    <definedName name="_________IAF2005">#REF!</definedName>
    <definedName name="_________IAF2006" localSheetId="1">#REF!</definedName>
    <definedName name="_________IAF2006" localSheetId="3">#REF!</definedName>
    <definedName name="_________IAF2006" localSheetId="9">#REF!</definedName>
    <definedName name="_________IAF2006" localSheetId="15">#REF!</definedName>
    <definedName name="_________IAF2006">#REF!</definedName>
    <definedName name="_________PLQ2" localSheetId="1">#REF!</definedName>
    <definedName name="_________PLQ2" localSheetId="3">#REF!</definedName>
    <definedName name="_________PLQ2" localSheetId="9">#REF!</definedName>
    <definedName name="_________PLQ2" localSheetId="15">#REF!</definedName>
    <definedName name="_________PLQ2">#REF!</definedName>
    <definedName name="_________TW092006" localSheetId="1">#REF!</definedName>
    <definedName name="_________TW092006" localSheetId="3">#REF!</definedName>
    <definedName name="_________TW092006" localSheetId="9">#REF!</definedName>
    <definedName name="_________TW092006" localSheetId="15">#REF!</definedName>
    <definedName name="_________TW092006">#REF!</definedName>
    <definedName name="_________TW092007" localSheetId="1">#REF!</definedName>
    <definedName name="_________TW092007" localSheetId="3">#REF!</definedName>
    <definedName name="_________TW092007" localSheetId="9">#REF!</definedName>
    <definedName name="_________TW092007" localSheetId="15">#REF!</definedName>
    <definedName name="_________TW092007">#REF!</definedName>
    <definedName name="_________wbk1">[2]!_________wbk1</definedName>
    <definedName name="_________xliuwt54j27" localSheetId="1">'[5]wybrane dane finansowe 1'!#REF!</definedName>
    <definedName name="_________xliuwt54j27" localSheetId="3">'[5]wybrane dane finansowe 1'!#REF!</definedName>
    <definedName name="_________xliuwt54j27" localSheetId="9">'[5]wybrane dane finansowe 1'!#REF!</definedName>
    <definedName name="_________xliuwt54j27" localSheetId="15">'[5]wybrane dane finansowe 1'!#REF!</definedName>
    <definedName name="_________xliuwt54j27">'[5]wybrane dane finansowe 1'!#REF!</definedName>
    <definedName name="________IAF2005" localSheetId="1">#REF!</definedName>
    <definedName name="________IAF2005" localSheetId="3">#REF!</definedName>
    <definedName name="________IAF2005" localSheetId="9">#REF!</definedName>
    <definedName name="________IAF2005" localSheetId="15">#REF!</definedName>
    <definedName name="________IAF2005">#REF!</definedName>
    <definedName name="________IAF2006" localSheetId="1">#REF!</definedName>
    <definedName name="________IAF2006" localSheetId="3">#REF!</definedName>
    <definedName name="________IAF2006" localSheetId="9">#REF!</definedName>
    <definedName name="________IAF2006" localSheetId="15">#REF!</definedName>
    <definedName name="________IAF2006">#REF!</definedName>
    <definedName name="________PLQ2" localSheetId="1">#REF!</definedName>
    <definedName name="________PLQ2" localSheetId="3">#REF!</definedName>
    <definedName name="________PLQ2" localSheetId="9">#REF!</definedName>
    <definedName name="________PLQ2" localSheetId="15">#REF!</definedName>
    <definedName name="________PLQ2">#REF!</definedName>
    <definedName name="________TW092006" localSheetId="1">#REF!</definedName>
    <definedName name="________TW092006" localSheetId="3">#REF!</definedName>
    <definedName name="________TW092006" localSheetId="9">#REF!</definedName>
    <definedName name="________TW092006" localSheetId="15">#REF!</definedName>
    <definedName name="________TW092006">#REF!</definedName>
    <definedName name="________TW092007" localSheetId="1">#REF!</definedName>
    <definedName name="________TW092007" localSheetId="3">#REF!</definedName>
    <definedName name="________TW092007" localSheetId="9">#REF!</definedName>
    <definedName name="________TW092007" localSheetId="15">#REF!</definedName>
    <definedName name="________TW092007">#REF!</definedName>
    <definedName name="________wbk1" localSheetId="1">#N/A</definedName>
    <definedName name="________wbk1" localSheetId="0">#N/A</definedName>
    <definedName name="________wbk1" localSheetId="3">'Przychody prowizyjne'!________wbk1</definedName>
    <definedName name="________wbk1" localSheetId="16">[2]!________wbk1</definedName>
    <definedName name="________wbk1">'Przychody prowizyjne'!________wbk1</definedName>
    <definedName name="________xliuwt54j27" localSheetId="1">'[7]wybrane dane finansowe 1'!#REF!</definedName>
    <definedName name="________xliuwt54j27" localSheetId="3">'[7]wybrane dane finansowe 1'!#REF!</definedName>
    <definedName name="________xliuwt54j27" localSheetId="9">'[7]wybrane dane finansowe 1'!#REF!</definedName>
    <definedName name="________xliuwt54j27" localSheetId="15">'[7]wybrane dane finansowe 1'!#REF!</definedName>
    <definedName name="________xliuwt54j27">'[7]wybrane dane finansowe 1'!#REF!</definedName>
    <definedName name="_______IAF2005" localSheetId="1">#REF!</definedName>
    <definedName name="_______IAF2005" localSheetId="3">#REF!</definedName>
    <definedName name="_______IAF2005" localSheetId="9">#REF!</definedName>
    <definedName name="_______IAF2005" localSheetId="15">#REF!</definedName>
    <definedName name="_______IAF2005">#REF!</definedName>
    <definedName name="_______IAF2006" localSheetId="1">#REF!</definedName>
    <definedName name="_______IAF2006" localSheetId="3">#REF!</definedName>
    <definedName name="_______IAF2006" localSheetId="9">#REF!</definedName>
    <definedName name="_______IAF2006" localSheetId="15">#REF!</definedName>
    <definedName name="_______IAF2006">#REF!</definedName>
    <definedName name="_______PLQ2" localSheetId="1">#REF!</definedName>
    <definedName name="_______PLQ2" localSheetId="3">#REF!</definedName>
    <definedName name="_______PLQ2" localSheetId="9">#REF!</definedName>
    <definedName name="_______PLQ2" localSheetId="15">#REF!</definedName>
    <definedName name="_______PLQ2">#REF!</definedName>
    <definedName name="_______TW092006" localSheetId="1">#REF!</definedName>
    <definedName name="_______TW092006" localSheetId="3">#REF!</definedName>
    <definedName name="_______TW092006" localSheetId="9">#REF!</definedName>
    <definedName name="_______TW092006" localSheetId="15">#REF!</definedName>
    <definedName name="_______TW092006">#REF!</definedName>
    <definedName name="_______TW092007" localSheetId="1">#REF!</definedName>
    <definedName name="_______TW092007" localSheetId="3">#REF!</definedName>
    <definedName name="_______TW092007" localSheetId="9">#REF!</definedName>
    <definedName name="_______TW092007" localSheetId="15">#REF!</definedName>
    <definedName name="_______TW092007">#REF!</definedName>
    <definedName name="_______wbk1" localSheetId="1">#N/A</definedName>
    <definedName name="_______wbk1" localSheetId="0">#N/A</definedName>
    <definedName name="_______wbk1" localSheetId="3">'Przychody prowizyjne'!_______wbk1</definedName>
    <definedName name="_______wbk1" localSheetId="16">[1]!__wbk1</definedName>
    <definedName name="_______wbk1">'Przychody prowizyjne'!_______wbk1</definedName>
    <definedName name="_______xliuwt54j27" localSheetId="1">'[7]wybrane dane finansowe 1'!#REF!</definedName>
    <definedName name="_______xliuwt54j27" localSheetId="3">'[7]wybrane dane finansowe 1'!#REF!</definedName>
    <definedName name="_______xliuwt54j27" localSheetId="9">'[7]wybrane dane finansowe 1'!#REF!</definedName>
    <definedName name="_______xliuwt54j27" localSheetId="15">'[7]wybrane dane finansowe 1'!#REF!</definedName>
    <definedName name="_______xliuwt54j27">'[7]wybrane dane finansowe 1'!#REF!</definedName>
    <definedName name="______IAF2005" localSheetId="1">#REF!</definedName>
    <definedName name="______IAF2005" localSheetId="3">#REF!</definedName>
    <definedName name="______IAF2005" localSheetId="9">#REF!</definedName>
    <definedName name="______IAF2005" localSheetId="15">#REF!</definedName>
    <definedName name="______IAF2005">#REF!</definedName>
    <definedName name="______IAF2006" localSheetId="1">#REF!</definedName>
    <definedName name="______IAF2006" localSheetId="3">#REF!</definedName>
    <definedName name="______IAF2006" localSheetId="9">#REF!</definedName>
    <definedName name="______IAF2006" localSheetId="15">#REF!</definedName>
    <definedName name="______IAF2006">#REF!</definedName>
    <definedName name="______PLQ2" localSheetId="1">#REF!</definedName>
    <definedName name="______PLQ2" localSheetId="3">#REF!</definedName>
    <definedName name="______PLQ2" localSheetId="9">#REF!</definedName>
    <definedName name="______PLQ2" localSheetId="15">#REF!</definedName>
    <definedName name="______PLQ2">#REF!</definedName>
    <definedName name="______TW092006" localSheetId="1">#REF!</definedName>
    <definedName name="______TW092006" localSheetId="3">#REF!</definedName>
    <definedName name="______TW092006" localSheetId="9">#REF!</definedName>
    <definedName name="______TW092006" localSheetId="15">#REF!</definedName>
    <definedName name="______TW092006">#REF!</definedName>
    <definedName name="______TW092007" localSheetId="1">#REF!</definedName>
    <definedName name="______TW092007" localSheetId="3">#REF!</definedName>
    <definedName name="______TW092007" localSheetId="9">#REF!</definedName>
    <definedName name="______TW092007" localSheetId="15">#REF!</definedName>
    <definedName name="______TW092007">#REF!</definedName>
    <definedName name="______wbk1" localSheetId="1">#N/A</definedName>
    <definedName name="______wbk1" localSheetId="0">#N/A</definedName>
    <definedName name="______wbk1" localSheetId="3">'Przychody prowizyjne'!______wbk1</definedName>
    <definedName name="______wbk1" localSheetId="16">#N/A</definedName>
    <definedName name="______wbk1">'Przychody prowizyjne'!______wbk1</definedName>
    <definedName name="______xliuwt54j27" localSheetId="1">'[5]wybrane dane finansowe 1'!#REF!</definedName>
    <definedName name="______xliuwt54j27" localSheetId="3">'[5]wybrane dane finansowe 1'!#REF!</definedName>
    <definedName name="______xliuwt54j27" localSheetId="9">'[5]wybrane dane finansowe 1'!#REF!</definedName>
    <definedName name="______xliuwt54j27" localSheetId="15">'[5]wybrane dane finansowe 1'!#REF!</definedName>
    <definedName name="______xliuwt54j27" localSheetId="16">'[7]wybrane dane finansowe 1'!#REF!</definedName>
    <definedName name="______xliuwt54j27">'[5]wybrane dane finansowe 1'!#REF!</definedName>
    <definedName name="_____ALI1" localSheetId="1">#REF!</definedName>
    <definedName name="_____ALI1" localSheetId="3">#REF!</definedName>
    <definedName name="_____ALI1" localSheetId="9">#REF!</definedName>
    <definedName name="_____ALI1" localSheetId="15">#REF!</definedName>
    <definedName name="_____ALI1">#REF!</definedName>
    <definedName name="_____ALI2" localSheetId="1">#REF!</definedName>
    <definedName name="_____ALI2" localSheetId="3">#REF!</definedName>
    <definedName name="_____ALI2" localSheetId="9">#REF!</definedName>
    <definedName name="_____ALI2" localSheetId="15">#REF!</definedName>
    <definedName name="_____ALI2">#REF!</definedName>
    <definedName name="_____AMI1" localSheetId="1">#REF!</definedName>
    <definedName name="_____AMI1" localSheetId="3">#REF!</definedName>
    <definedName name="_____AMI1" localSheetId="9">#REF!</definedName>
    <definedName name="_____AMI1" localSheetId="15">#REF!</definedName>
    <definedName name="_____AMI1">#REF!</definedName>
    <definedName name="_____AMI2" localSheetId="1">#REF!</definedName>
    <definedName name="_____AMI2" localSheetId="3">#REF!</definedName>
    <definedName name="_____AMI2" localSheetId="9">#REF!</definedName>
    <definedName name="_____AMI2" localSheetId="15">#REF!</definedName>
    <definedName name="_____AMI2">#REF!</definedName>
    <definedName name="_____AOI1" localSheetId="1">#REF!</definedName>
    <definedName name="_____AOI1" localSheetId="3">#REF!</definedName>
    <definedName name="_____AOI1" localSheetId="9">#REF!</definedName>
    <definedName name="_____AOI1" localSheetId="15">#REF!</definedName>
    <definedName name="_____AOI1">#REF!</definedName>
    <definedName name="_____AOI2" localSheetId="1">#REF!</definedName>
    <definedName name="_____AOI2" localSheetId="3">#REF!</definedName>
    <definedName name="_____AOI2" localSheetId="9">#REF!</definedName>
    <definedName name="_____AOI2" localSheetId="15">#REF!</definedName>
    <definedName name="_____AOI2">#REF!</definedName>
    <definedName name="_____DAI1" localSheetId="1">#REF!</definedName>
    <definedName name="_____DAI1" localSheetId="3">#REF!</definedName>
    <definedName name="_____DAI1" localSheetId="9">#REF!</definedName>
    <definedName name="_____DAI1" localSheetId="15">#REF!</definedName>
    <definedName name="_____DAI1">#REF!</definedName>
    <definedName name="_____DAI2" localSheetId="1">#REF!</definedName>
    <definedName name="_____DAI2" localSheetId="3">#REF!</definedName>
    <definedName name="_____DAI2" localSheetId="9">#REF!</definedName>
    <definedName name="_____DAI2" localSheetId="15">#REF!</definedName>
    <definedName name="_____DAI2">#REF!</definedName>
    <definedName name="_____DCI1" localSheetId="1">#REF!</definedName>
    <definedName name="_____DCI1" localSheetId="3">#REF!</definedName>
    <definedName name="_____DCI1" localSheetId="9">#REF!</definedName>
    <definedName name="_____DCI1" localSheetId="15">#REF!</definedName>
    <definedName name="_____DCI1">#REF!</definedName>
    <definedName name="_____DCI2" localSheetId="1">#REF!</definedName>
    <definedName name="_____DCI2" localSheetId="3">#REF!</definedName>
    <definedName name="_____DCI2" localSheetId="9">#REF!</definedName>
    <definedName name="_____DCI2" localSheetId="15">#REF!</definedName>
    <definedName name="_____DCI2">#REF!</definedName>
    <definedName name="_____ELI1" localSheetId="1">#REF!</definedName>
    <definedName name="_____ELI1" localSheetId="3">#REF!</definedName>
    <definedName name="_____ELI1" localSheetId="9">#REF!</definedName>
    <definedName name="_____ELI1" localSheetId="15">#REF!</definedName>
    <definedName name="_____ELI1">#REF!</definedName>
    <definedName name="_____ELI2" localSheetId="1">#REF!</definedName>
    <definedName name="_____ELI2" localSheetId="3">#REF!</definedName>
    <definedName name="_____ELI2" localSheetId="9">#REF!</definedName>
    <definedName name="_____ELI2" localSheetId="15">#REF!</definedName>
    <definedName name="_____ELI2">#REF!</definedName>
    <definedName name="_____FXI1" localSheetId="1">#REF!</definedName>
    <definedName name="_____FXI1" localSheetId="3">#REF!</definedName>
    <definedName name="_____FXI1" localSheetId="9">#REF!</definedName>
    <definedName name="_____FXI1" localSheetId="15">#REF!</definedName>
    <definedName name="_____FXI1">#REF!</definedName>
    <definedName name="_____FXI2" localSheetId="1">#REF!</definedName>
    <definedName name="_____FXI2" localSheetId="3">#REF!</definedName>
    <definedName name="_____FXI2" localSheetId="9">#REF!</definedName>
    <definedName name="_____FXI2" localSheetId="15">#REF!</definedName>
    <definedName name="_____FXI2">#REF!</definedName>
    <definedName name="_____IAF2005" localSheetId="1">#REF!</definedName>
    <definedName name="_____IAF2005" localSheetId="3">#REF!</definedName>
    <definedName name="_____IAF2005" localSheetId="9">#REF!</definedName>
    <definedName name="_____IAF2005" localSheetId="15">#REF!</definedName>
    <definedName name="_____IAF2005">#REF!</definedName>
    <definedName name="_____IAF2006" localSheetId="1">#REF!</definedName>
    <definedName name="_____IAF2006" localSheetId="3">#REF!</definedName>
    <definedName name="_____IAF2006" localSheetId="9">#REF!</definedName>
    <definedName name="_____IAF2006" localSheetId="15">#REF!</definedName>
    <definedName name="_____IAF2006">#REF!</definedName>
    <definedName name="_____NAN2">[8]AN2!$A$3:$AA$111</definedName>
    <definedName name="_____PLQ2" localSheetId="1">#REF!</definedName>
    <definedName name="_____PLQ2" localSheetId="3">#REF!</definedName>
    <definedName name="_____PLQ2" localSheetId="9">#REF!</definedName>
    <definedName name="_____PLQ2" localSheetId="15">#REF!</definedName>
    <definedName name="_____PLQ2">#REF!</definedName>
    <definedName name="_____RAI1" localSheetId="1">#REF!</definedName>
    <definedName name="_____RAI1" localSheetId="3">#REF!</definedName>
    <definedName name="_____RAI1" localSheetId="9">#REF!</definedName>
    <definedName name="_____RAI1" localSheetId="15">#REF!</definedName>
    <definedName name="_____RAI1">#REF!</definedName>
    <definedName name="_____RAI2" localSheetId="1">#REF!</definedName>
    <definedName name="_____RAI2" localSheetId="3">#REF!</definedName>
    <definedName name="_____RAI2" localSheetId="9">#REF!</definedName>
    <definedName name="_____RAI2" localSheetId="15">#REF!</definedName>
    <definedName name="_____RAI2">#REF!</definedName>
    <definedName name="_____scn1" localSheetId="1">#REF!</definedName>
    <definedName name="_____scn1" localSheetId="3">#REF!</definedName>
    <definedName name="_____scn1" localSheetId="9">#REF!</definedName>
    <definedName name="_____scn1" localSheetId="15">#REF!</definedName>
    <definedName name="_____scn1">#REF!</definedName>
    <definedName name="_____TMI1" localSheetId="1">#REF!</definedName>
    <definedName name="_____TMI1" localSheetId="3">#REF!</definedName>
    <definedName name="_____TMI1" localSheetId="9">#REF!</definedName>
    <definedName name="_____TMI1" localSheetId="15">#REF!</definedName>
    <definedName name="_____TMI1">#REF!</definedName>
    <definedName name="_____TMI2" localSheetId="1">#REF!</definedName>
    <definedName name="_____TMI2" localSheetId="3">#REF!</definedName>
    <definedName name="_____TMI2" localSheetId="9">#REF!</definedName>
    <definedName name="_____TMI2" localSheetId="15">#REF!</definedName>
    <definedName name="_____TMI2">#REF!</definedName>
    <definedName name="_____TW092006" localSheetId="1">#REF!</definedName>
    <definedName name="_____TW092006" localSheetId="3">#REF!</definedName>
    <definedName name="_____TW092006" localSheetId="9">#REF!</definedName>
    <definedName name="_____TW092006" localSheetId="15">#REF!</definedName>
    <definedName name="_____TW092006">#REF!</definedName>
    <definedName name="_____TW092007" localSheetId="1">#REF!</definedName>
    <definedName name="_____TW092007" localSheetId="3">#REF!</definedName>
    <definedName name="_____TW092007" localSheetId="9">#REF!</definedName>
    <definedName name="_____TW092007" localSheetId="15">#REF!</definedName>
    <definedName name="_____TW092007">#REF!</definedName>
    <definedName name="_____UNI1" localSheetId="1">#REF!</definedName>
    <definedName name="_____UNI1" localSheetId="3">#REF!</definedName>
    <definedName name="_____UNI1" localSheetId="9">#REF!</definedName>
    <definedName name="_____UNI1" localSheetId="15">#REF!</definedName>
    <definedName name="_____UNI1">#REF!</definedName>
    <definedName name="_____UNI2" localSheetId="1">#REF!</definedName>
    <definedName name="_____UNI2" localSheetId="3">#REF!</definedName>
    <definedName name="_____UNI2" localSheetId="9">#REF!</definedName>
    <definedName name="_____UNI2" localSheetId="15">#REF!</definedName>
    <definedName name="_____UNI2">#REF!</definedName>
    <definedName name="_____wbk1" localSheetId="1">#N/A</definedName>
    <definedName name="_____wbk1" localSheetId="0">#N/A</definedName>
    <definedName name="_____wbk1" localSheetId="3">'Przychody prowizyjne'!_____wbk1</definedName>
    <definedName name="_____wbk1" localSheetId="16">[2]!_____wbk1</definedName>
    <definedName name="_____wbk1">'Przychody prowizyjne'!_____wbk1</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9">'[5]wybrane dane finansowe 1'!#REF!</definedName>
    <definedName name="_____xliuwt54j27" localSheetId="15">'[5]wybrane dane finansowe 1'!#REF!</definedName>
    <definedName name="_____xliuwt54j27" localSheetId="16">'[5]wybrane dane finansowe 1'!#REF!</definedName>
    <definedName name="_____xliuwt54j27">'[5]wybrane dane finansowe 1'!#REF!</definedName>
    <definedName name="____ALI1" localSheetId="1">#REF!</definedName>
    <definedName name="____ALI1" localSheetId="3">#REF!</definedName>
    <definedName name="____ALI1" localSheetId="9">#REF!</definedName>
    <definedName name="____ALI1" localSheetId="15">#REF!</definedName>
    <definedName name="____ALI1">#REF!</definedName>
    <definedName name="____ALI2" localSheetId="1">#REF!</definedName>
    <definedName name="____ALI2" localSheetId="3">#REF!</definedName>
    <definedName name="____ALI2" localSheetId="9">#REF!</definedName>
    <definedName name="____ALI2" localSheetId="15">#REF!</definedName>
    <definedName name="____ALI2">#REF!</definedName>
    <definedName name="____AMI1" localSheetId="1">#REF!</definedName>
    <definedName name="____AMI1" localSheetId="3">#REF!</definedName>
    <definedName name="____AMI1" localSheetId="9">#REF!</definedName>
    <definedName name="____AMI1" localSheetId="15">#REF!</definedName>
    <definedName name="____AMI1">#REF!</definedName>
    <definedName name="____AMI2" localSheetId="1">#REF!</definedName>
    <definedName name="____AMI2" localSheetId="3">#REF!</definedName>
    <definedName name="____AMI2" localSheetId="9">#REF!</definedName>
    <definedName name="____AMI2" localSheetId="15">#REF!</definedName>
    <definedName name="____AMI2">#REF!</definedName>
    <definedName name="____AOI1" localSheetId="1">#REF!</definedName>
    <definedName name="____AOI1" localSheetId="3">#REF!</definedName>
    <definedName name="____AOI1" localSheetId="9">#REF!</definedName>
    <definedName name="____AOI1" localSheetId="15">#REF!</definedName>
    <definedName name="____AOI1">#REF!</definedName>
    <definedName name="____AOI2" localSheetId="1">#REF!</definedName>
    <definedName name="____AOI2" localSheetId="3">#REF!</definedName>
    <definedName name="____AOI2" localSheetId="9">#REF!</definedName>
    <definedName name="____AOI2" localSheetId="15">#REF!</definedName>
    <definedName name="____AOI2">#REF!</definedName>
    <definedName name="____DAI1" localSheetId="1">#REF!</definedName>
    <definedName name="____DAI1" localSheetId="3">#REF!</definedName>
    <definedName name="____DAI1" localSheetId="9">#REF!</definedName>
    <definedName name="____DAI1" localSheetId="15">#REF!</definedName>
    <definedName name="____DAI1">#REF!</definedName>
    <definedName name="____DAI2" localSheetId="1">#REF!</definedName>
    <definedName name="____DAI2" localSheetId="3">#REF!</definedName>
    <definedName name="____DAI2" localSheetId="9">#REF!</definedName>
    <definedName name="____DAI2" localSheetId="15">#REF!</definedName>
    <definedName name="____DAI2">#REF!</definedName>
    <definedName name="____DCI1" localSheetId="1">#REF!</definedName>
    <definedName name="____DCI1" localSheetId="3">#REF!</definedName>
    <definedName name="____DCI1" localSheetId="9">#REF!</definedName>
    <definedName name="____DCI1" localSheetId="15">#REF!</definedName>
    <definedName name="____DCI1">#REF!</definedName>
    <definedName name="____DCI2" localSheetId="1">#REF!</definedName>
    <definedName name="____DCI2" localSheetId="3">#REF!</definedName>
    <definedName name="____DCI2" localSheetId="9">#REF!</definedName>
    <definedName name="____DCI2" localSheetId="15">#REF!</definedName>
    <definedName name="____DCI2">#REF!</definedName>
    <definedName name="____ELI1" localSheetId="1">#REF!</definedName>
    <definedName name="____ELI1" localSheetId="3">#REF!</definedName>
    <definedName name="____ELI1" localSheetId="9">#REF!</definedName>
    <definedName name="____ELI1" localSheetId="15">#REF!</definedName>
    <definedName name="____ELI1">#REF!</definedName>
    <definedName name="____ELI2" localSheetId="1">#REF!</definedName>
    <definedName name="____ELI2" localSheetId="3">#REF!</definedName>
    <definedName name="____ELI2" localSheetId="9">#REF!</definedName>
    <definedName name="____ELI2" localSheetId="15">#REF!</definedName>
    <definedName name="____ELI2">#REF!</definedName>
    <definedName name="____FXI1" localSheetId="1">#REF!</definedName>
    <definedName name="____FXI1" localSheetId="3">#REF!</definedName>
    <definedName name="____FXI1" localSheetId="9">#REF!</definedName>
    <definedName name="____FXI1" localSheetId="15">#REF!</definedName>
    <definedName name="____FXI1">#REF!</definedName>
    <definedName name="____FXI2" localSheetId="1">#REF!</definedName>
    <definedName name="____FXI2" localSheetId="3">#REF!</definedName>
    <definedName name="____FXI2" localSheetId="9">#REF!</definedName>
    <definedName name="____FXI2" localSheetId="15">#REF!</definedName>
    <definedName name="____FXI2">#REF!</definedName>
    <definedName name="____IAF2005" localSheetId="1">#REF!</definedName>
    <definedName name="____IAF2005" localSheetId="3">#REF!</definedName>
    <definedName name="____IAF2005" localSheetId="9">#REF!</definedName>
    <definedName name="____IAF2005" localSheetId="15">#REF!</definedName>
    <definedName name="____IAF2005">#REF!</definedName>
    <definedName name="____IAF2006" localSheetId="1">#REF!</definedName>
    <definedName name="____IAF2006" localSheetId="3">#REF!</definedName>
    <definedName name="____IAF2006" localSheetId="9">#REF!</definedName>
    <definedName name="____IAF2006" localSheetId="15">#REF!</definedName>
    <definedName name="____IAF2006">#REF!</definedName>
    <definedName name="____NAN2">[9]AN2!$A$3:$AA$111</definedName>
    <definedName name="____PLQ2" localSheetId="1">#REF!</definedName>
    <definedName name="____PLQ2" localSheetId="3">#REF!</definedName>
    <definedName name="____PLQ2" localSheetId="9">#REF!</definedName>
    <definedName name="____PLQ2" localSheetId="15">#REF!</definedName>
    <definedName name="____PLQ2">#REF!</definedName>
    <definedName name="____RAI1" localSheetId="1">#REF!</definedName>
    <definedName name="____RAI1" localSheetId="3">#REF!</definedName>
    <definedName name="____RAI1" localSheetId="9">#REF!</definedName>
    <definedName name="____RAI1" localSheetId="15">#REF!</definedName>
    <definedName name="____RAI1">#REF!</definedName>
    <definedName name="____RAI2" localSheetId="1">#REF!</definedName>
    <definedName name="____RAI2" localSheetId="3">#REF!</definedName>
    <definedName name="____RAI2" localSheetId="9">#REF!</definedName>
    <definedName name="____RAI2" localSheetId="15">#REF!</definedName>
    <definedName name="____RAI2">#REF!</definedName>
    <definedName name="____scn1" localSheetId="1">#REF!</definedName>
    <definedName name="____scn1" localSheetId="3">#REF!</definedName>
    <definedName name="____scn1" localSheetId="9">#REF!</definedName>
    <definedName name="____scn1" localSheetId="15">#REF!</definedName>
    <definedName name="____scn1">#REF!</definedName>
    <definedName name="____TMI1" localSheetId="1">#REF!</definedName>
    <definedName name="____TMI1" localSheetId="3">#REF!</definedName>
    <definedName name="____TMI1" localSheetId="9">#REF!</definedName>
    <definedName name="____TMI1" localSheetId="15">#REF!</definedName>
    <definedName name="____TMI1">#REF!</definedName>
    <definedName name="____TMI2" localSheetId="1">#REF!</definedName>
    <definedName name="____TMI2" localSheetId="3">#REF!</definedName>
    <definedName name="____TMI2" localSheetId="9">#REF!</definedName>
    <definedName name="____TMI2" localSheetId="15">#REF!</definedName>
    <definedName name="____TMI2">#REF!</definedName>
    <definedName name="____TW092006" localSheetId="1">#REF!</definedName>
    <definedName name="____TW092006" localSheetId="3">#REF!</definedName>
    <definedName name="____TW092006" localSheetId="9">#REF!</definedName>
    <definedName name="____TW092006" localSheetId="15">#REF!</definedName>
    <definedName name="____TW092006">#REF!</definedName>
    <definedName name="____TW092007" localSheetId="1">#REF!</definedName>
    <definedName name="____TW092007" localSheetId="3">#REF!</definedName>
    <definedName name="____TW092007" localSheetId="9">#REF!</definedName>
    <definedName name="____TW092007" localSheetId="15">#REF!</definedName>
    <definedName name="____TW092007">#REF!</definedName>
    <definedName name="____UNI1" localSheetId="1">#REF!</definedName>
    <definedName name="____UNI1" localSheetId="3">#REF!</definedName>
    <definedName name="____UNI1" localSheetId="9">#REF!</definedName>
    <definedName name="____UNI1" localSheetId="15">#REF!</definedName>
    <definedName name="____UNI1">#REF!</definedName>
    <definedName name="____UNI2" localSheetId="1">#REF!</definedName>
    <definedName name="____UNI2" localSheetId="3">#REF!</definedName>
    <definedName name="____UNI2" localSheetId="9">#REF!</definedName>
    <definedName name="____UNI2" localSheetId="15">#REF!</definedName>
    <definedName name="____UNI2">#REF!</definedName>
    <definedName name="____wbk1" localSheetId="1">#N/A</definedName>
    <definedName name="____wbk1" localSheetId="0">#N/A</definedName>
    <definedName name="____wbk1" localSheetId="3">'Przychody prowizyjne'!____wbk1</definedName>
    <definedName name="____wbk1" localSheetId="16">#N/A</definedName>
    <definedName name="____wbk1">'Przychody prowizyjne'!____wbk1</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9">'[5]wybrane dane finansowe 1'!#REF!</definedName>
    <definedName name="____xliuwt54j27" localSheetId="15">'[5]wybrane dane finansowe 1'!#REF!</definedName>
    <definedName name="____xliuwt54j27" localSheetId="16">'[5]wybrane dane finansowe 1'!#REF!</definedName>
    <definedName name="____xliuwt54j27">'[5]wybrane dane finansowe 1'!#REF!</definedName>
    <definedName name="___ALI1" localSheetId="1">#REF!</definedName>
    <definedName name="___ALI1" localSheetId="3">#REF!</definedName>
    <definedName name="___ALI1" localSheetId="9">#REF!</definedName>
    <definedName name="___ALI1" localSheetId="15">#REF!</definedName>
    <definedName name="___ALI1">#REF!</definedName>
    <definedName name="___ALI2" localSheetId="1">#REF!</definedName>
    <definedName name="___ALI2" localSheetId="3">#REF!</definedName>
    <definedName name="___ALI2" localSheetId="9">#REF!</definedName>
    <definedName name="___ALI2" localSheetId="15">#REF!</definedName>
    <definedName name="___ALI2">#REF!</definedName>
    <definedName name="___AMI1" localSheetId="1">#REF!</definedName>
    <definedName name="___AMI1" localSheetId="3">#REF!</definedName>
    <definedName name="___AMI1" localSheetId="9">#REF!</definedName>
    <definedName name="___AMI1" localSheetId="15">#REF!</definedName>
    <definedName name="___AMI1">#REF!</definedName>
    <definedName name="___AMI2" localSheetId="1">#REF!</definedName>
    <definedName name="___AMI2" localSheetId="3">#REF!</definedName>
    <definedName name="___AMI2" localSheetId="9">#REF!</definedName>
    <definedName name="___AMI2" localSheetId="15">#REF!</definedName>
    <definedName name="___AMI2">#REF!</definedName>
    <definedName name="___AOI1" localSheetId="1">#REF!</definedName>
    <definedName name="___AOI1" localSheetId="3">#REF!</definedName>
    <definedName name="___AOI1" localSheetId="9">#REF!</definedName>
    <definedName name="___AOI1" localSheetId="15">#REF!</definedName>
    <definedName name="___AOI1">#REF!</definedName>
    <definedName name="___AOI2" localSheetId="1">#REF!</definedName>
    <definedName name="___AOI2" localSheetId="3">#REF!</definedName>
    <definedName name="___AOI2" localSheetId="9">#REF!</definedName>
    <definedName name="___AOI2" localSheetId="15">#REF!</definedName>
    <definedName name="___AOI2">#REF!</definedName>
    <definedName name="___DAI1" localSheetId="1">#REF!</definedName>
    <definedName name="___DAI1" localSheetId="3">#REF!</definedName>
    <definedName name="___DAI1" localSheetId="9">#REF!</definedName>
    <definedName name="___DAI1" localSheetId="15">#REF!</definedName>
    <definedName name="___DAI1">#REF!</definedName>
    <definedName name="___DAI2" localSheetId="1">#REF!</definedName>
    <definedName name="___DAI2" localSheetId="3">#REF!</definedName>
    <definedName name="___DAI2" localSheetId="9">#REF!</definedName>
    <definedName name="___DAI2" localSheetId="15">#REF!</definedName>
    <definedName name="___DAI2">#REF!</definedName>
    <definedName name="___DCI1" localSheetId="1">#REF!</definedName>
    <definedName name="___DCI1" localSheetId="3">#REF!</definedName>
    <definedName name="___DCI1" localSheetId="9">#REF!</definedName>
    <definedName name="___DCI1" localSheetId="15">#REF!</definedName>
    <definedName name="___DCI1">#REF!</definedName>
    <definedName name="___DCI2" localSheetId="1">#REF!</definedName>
    <definedName name="___DCI2" localSheetId="3">#REF!</definedName>
    <definedName name="___DCI2" localSheetId="9">#REF!</definedName>
    <definedName name="___DCI2" localSheetId="15">#REF!</definedName>
    <definedName name="___DCI2">#REF!</definedName>
    <definedName name="___ELI1" localSheetId="1">#REF!</definedName>
    <definedName name="___ELI1" localSheetId="3">#REF!</definedName>
    <definedName name="___ELI1" localSheetId="9">#REF!</definedName>
    <definedName name="___ELI1" localSheetId="15">#REF!</definedName>
    <definedName name="___ELI1">#REF!</definedName>
    <definedName name="___ELI2" localSheetId="1">#REF!</definedName>
    <definedName name="___ELI2" localSheetId="3">#REF!</definedName>
    <definedName name="___ELI2" localSheetId="9">#REF!</definedName>
    <definedName name="___ELI2" localSheetId="15">#REF!</definedName>
    <definedName name="___ELI2">#REF!</definedName>
    <definedName name="___FXI1" localSheetId="1">#REF!</definedName>
    <definedName name="___FXI1" localSheetId="3">#REF!</definedName>
    <definedName name="___FXI1" localSheetId="9">#REF!</definedName>
    <definedName name="___FXI1" localSheetId="15">#REF!</definedName>
    <definedName name="___FXI1">#REF!</definedName>
    <definedName name="___FXI2" localSheetId="1">#REF!</definedName>
    <definedName name="___FXI2" localSheetId="3">#REF!</definedName>
    <definedName name="___FXI2" localSheetId="9">#REF!</definedName>
    <definedName name="___FXI2" localSheetId="15">#REF!</definedName>
    <definedName name="___FXI2">#REF!</definedName>
    <definedName name="___IAF2005" localSheetId="1">#REF!</definedName>
    <definedName name="___IAF2005" localSheetId="3">#REF!</definedName>
    <definedName name="___IAF2005" localSheetId="9">#REF!</definedName>
    <definedName name="___IAF2005" localSheetId="15">#REF!</definedName>
    <definedName name="___IAF2005">#REF!</definedName>
    <definedName name="___IAF2006" localSheetId="1">#REF!</definedName>
    <definedName name="___IAF2006" localSheetId="3">#REF!</definedName>
    <definedName name="___IAF2006" localSheetId="9">#REF!</definedName>
    <definedName name="___IAF2006" localSheetId="15">#REF!</definedName>
    <definedName name="___IAF2006">#REF!</definedName>
    <definedName name="___NAN2">[9]AN2!$A$3:$AA$111</definedName>
    <definedName name="___PLQ2" localSheetId="1">#REF!</definedName>
    <definedName name="___PLQ2" localSheetId="3">#REF!</definedName>
    <definedName name="___PLQ2" localSheetId="9">#REF!</definedName>
    <definedName name="___PLQ2" localSheetId="15">#REF!</definedName>
    <definedName name="___PLQ2">#REF!</definedName>
    <definedName name="___RAI1" localSheetId="1">#REF!</definedName>
    <definedName name="___RAI1" localSheetId="3">#REF!</definedName>
    <definedName name="___RAI1" localSheetId="9">#REF!</definedName>
    <definedName name="___RAI1" localSheetId="15">#REF!</definedName>
    <definedName name="___RAI1">#REF!</definedName>
    <definedName name="___RAI2" localSheetId="1">#REF!</definedName>
    <definedName name="___RAI2" localSheetId="3">#REF!</definedName>
    <definedName name="___RAI2" localSheetId="9">#REF!</definedName>
    <definedName name="___RAI2" localSheetId="15">#REF!</definedName>
    <definedName name="___RAI2">#REF!</definedName>
    <definedName name="___scn1" localSheetId="1">#REF!</definedName>
    <definedName name="___scn1" localSheetId="3">#REF!</definedName>
    <definedName name="___scn1" localSheetId="9">#REF!</definedName>
    <definedName name="___scn1" localSheetId="15">#REF!</definedName>
    <definedName name="___scn1">#REF!</definedName>
    <definedName name="___TMI1" localSheetId="1">#REF!</definedName>
    <definedName name="___TMI1" localSheetId="3">#REF!</definedName>
    <definedName name="___TMI1" localSheetId="9">#REF!</definedName>
    <definedName name="___TMI1" localSheetId="15">#REF!</definedName>
    <definedName name="___TMI1">#REF!</definedName>
    <definedName name="___TMI2" localSheetId="1">#REF!</definedName>
    <definedName name="___TMI2" localSheetId="3">#REF!</definedName>
    <definedName name="___TMI2" localSheetId="9">#REF!</definedName>
    <definedName name="___TMI2" localSheetId="15">#REF!</definedName>
    <definedName name="___TMI2">#REF!</definedName>
    <definedName name="___TW092006" localSheetId="1">#REF!</definedName>
    <definedName name="___TW092006" localSheetId="3">#REF!</definedName>
    <definedName name="___TW092006" localSheetId="9">#REF!</definedName>
    <definedName name="___TW092006" localSheetId="15">#REF!</definedName>
    <definedName name="___TW092006">#REF!</definedName>
    <definedName name="___TW092007" localSheetId="1">#REF!</definedName>
    <definedName name="___TW092007" localSheetId="3">#REF!</definedName>
    <definedName name="___TW092007" localSheetId="9">#REF!</definedName>
    <definedName name="___TW092007" localSheetId="15">#REF!</definedName>
    <definedName name="___TW092007">#REF!</definedName>
    <definedName name="___UNI1" localSheetId="1">#REF!</definedName>
    <definedName name="___UNI1" localSheetId="3">#REF!</definedName>
    <definedName name="___UNI1" localSheetId="9">#REF!</definedName>
    <definedName name="___UNI1" localSheetId="15">#REF!</definedName>
    <definedName name="___UNI1">#REF!</definedName>
    <definedName name="___UNI2" localSheetId="1">#REF!</definedName>
    <definedName name="___UNI2" localSheetId="3">#REF!</definedName>
    <definedName name="___UNI2" localSheetId="9">#REF!</definedName>
    <definedName name="___UNI2" localSheetId="15">#REF!</definedName>
    <definedName name="___UNI2">#REF!</definedName>
    <definedName name="___wbk1" localSheetId="1">#N/A</definedName>
    <definedName name="___wbk1" localSheetId="0">#N/A</definedName>
    <definedName name="___wbk1" localSheetId="3">'Przychody prowizyjne'!___wbk1</definedName>
    <definedName name="___wbk1" localSheetId="16">#N/A</definedName>
    <definedName name="___wbk1">'Przychody prowizyjne'!___wbk1</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9">'[5]wybrane dane finansowe 1'!#REF!</definedName>
    <definedName name="___xliuwt54j27" localSheetId="15">'[5]wybrane dane finansowe 1'!#REF!</definedName>
    <definedName name="___xliuwt54j27" localSheetId="16">'[5]wybrane dane finansowe 1'!#REF!</definedName>
    <definedName name="___xliuwt54j27">'[5]wybrane dane finansowe 1'!#REF!</definedName>
    <definedName name="__1_0_0mota" localSheetId="1">#REF!</definedName>
    <definedName name="__1_0_0mota" localSheetId="3">#REF!</definedName>
    <definedName name="__1_0_0mota" localSheetId="9">#REF!</definedName>
    <definedName name="__1_0_0mota" localSheetId="15">#REF!</definedName>
    <definedName name="__1_0_0mota">#REF!</definedName>
    <definedName name="__ALI1" localSheetId="1">#REF!</definedName>
    <definedName name="__ALI1" localSheetId="3">#REF!</definedName>
    <definedName name="__ALI1" localSheetId="9">#REF!</definedName>
    <definedName name="__ALI1" localSheetId="15">#REF!</definedName>
    <definedName name="__ALI1">#REF!</definedName>
    <definedName name="__ALI2" localSheetId="1">#REF!</definedName>
    <definedName name="__ALI2" localSheetId="3">#REF!</definedName>
    <definedName name="__ALI2" localSheetId="9">#REF!</definedName>
    <definedName name="__ALI2" localSheetId="15">#REF!</definedName>
    <definedName name="__ALI2">#REF!</definedName>
    <definedName name="__AMI1" localSheetId="1">#REF!</definedName>
    <definedName name="__AMI1" localSheetId="3">#REF!</definedName>
    <definedName name="__AMI1" localSheetId="9">#REF!</definedName>
    <definedName name="__AMI1" localSheetId="15">#REF!</definedName>
    <definedName name="__AMI1">#REF!</definedName>
    <definedName name="__AMI2" localSheetId="1">#REF!</definedName>
    <definedName name="__AMI2" localSheetId="3">#REF!</definedName>
    <definedName name="__AMI2" localSheetId="9">#REF!</definedName>
    <definedName name="__AMI2" localSheetId="15">#REF!</definedName>
    <definedName name="__AMI2">#REF!</definedName>
    <definedName name="__AOI1" localSheetId="1">#REF!</definedName>
    <definedName name="__AOI1" localSheetId="3">#REF!</definedName>
    <definedName name="__AOI1" localSheetId="9">#REF!</definedName>
    <definedName name="__AOI1" localSheetId="15">#REF!</definedName>
    <definedName name="__AOI1">#REF!</definedName>
    <definedName name="__AOI2" localSheetId="1">#REF!</definedName>
    <definedName name="__AOI2" localSheetId="3">#REF!</definedName>
    <definedName name="__AOI2" localSheetId="9">#REF!</definedName>
    <definedName name="__AOI2" localSheetId="15">#REF!</definedName>
    <definedName name="__AOI2">#REF!</definedName>
    <definedName name="__DAI1" localSheetId="1">#REF!</definedName>
    <definedName name="__DAI1" localSheetId="3">#REF!</definedName>
    <definedName name="__DAI1" localSheetId="9">#REF!</definedName>
    <definedName name="__DAI1" localSheetId="15">#REF!</definedName>
    <definedName name="__DAI1">#REF!</definedName>
    <definedName name="__DAI2" localSheetId="1">#REF!</definedName>
    <definedName name="__DAI2" localSheetId="3">#REF!</definedName>
    <definedName name="__DAI2" localSheetId="9">#REF!</definedName>
    <definedName name="__DAI2" localSheetId="15">#REF!</definedName>
    <definedName name="__DAI2">#REF!</definedName>
    <definedName name="__DCI1" localSheetId="1">#REF!</definedName>
    <definedName name="__DCI1" localSheetId="3">#REF!</definedName>
    <definedName name="__DCI1" localSheetId="9">#REF!</definedName>
    <definedName name="__DCI1" localSheetId="15">#REF!</definedName>
    <definedName name="__DCI1">#REF!</definedName>
    <definedName name="__DCI2" localSheetId="1">#REF!</definedName>
    <definedName name="__DCI2" localSheetId="3">#REF!</definedName>
    <definedName name="__DCI2" localSheetId="9">#REF!</definedName>
    <definedName name="__DCI2" localSheetId="15">#REF!</definedName>
    <definedName name="__DCI2">#REF!</definedName>
    <definedName name="__ELI1" localSheetId="1">#REF!</definedName>
    <definedName name="__ELI1" localSheetId="3">#REF!</definedName>
    <definedName name="__ELI1" localSheetId="9">#REF!</definedName>
    <definedName name="__ELI1" localSheetId="15">#REF!</definedName>
    <definedName name="__ELI1">#REF!</definedName>
    <definedName name="__ELI2" localSheetId="1">#REF!</definedName>
    <definedName name="__ELI2" localSheetId="3">#REF!</definedName>
    <definedName name="__ELI2" localSheetId="9">#REF!</definedName>
    <definedName name="__ELI2" localSheetId="15">#REF!</definedName>
    <definedName name="__ELI2">#REF!</definedName>
    <definedName name="__FXI1" localSheetId="1">#REF!</definedName>
    <definedName name="__FXI1" localSheetId="3">#REF!</definedName>
    <definedName name="__FXI1" localSheetId="9">#REF!</definedName>
    <definedName name="__FXI1" localSheetId="15">#REF!</definedName>
    <definedName name="__FXI1">#REF!</definedName>
    <definedName name="__FXI2" localSheetId="1">#REF!</definedName>
    <definedName name="__FXI2" localSheetId="3">#REF!</definedName>
    <definedName name="__FXI2" localSheetId="9">#REF!</definedName>
    <definedName name="__FXI2" localSheetId="15">#REF!</definedName>
    <definedName name="__FXI2">#REF!</definedName>
    <definedName name="__IAF2005" localSheetId="1">#REF!</definedName>
    <definedName name="__IAF2005" localSheetId="3">#REF!</definedName>
    <definedName name="__IAF2005" localSheetId="9">#REF!</definedName>
    <definedName name="__IAF2005" localSheetId="15">#REF!</definedName>
    <definedName name="__IAF2005">#REF!</definedName>
    <definedName name="__IAF2006" localSheetId="1">#REF!</definedName>
    <definedName name="__IAF2006" localSheetId="3">#REF!</definedName>
    <definedName name="__IAF2006" localSheetId="9">#REF!</definedName>
    <definedName name="__IAF2006" localSheetId="15">#REF!</definedName>
    <definedName name="__IAF2006">#REF!</definedName>
    <definedName name="__NAN2">[10]AN2!$A$1:$AG$123</definedName>
    <definedName name="__PLQ2" localSheetId="1">#REF!</definedName>
    <definedName name="__PLQ2" localSheetId="3">#REF!</definedName>
    <definedName name="__PLQ2" localSheetId="9">#REF!</definedName>
    <definedName name="__PLQ2" localSheetId="15">#REF!</definedName>
    <definedName name="__PLQ2">#REF!</definedName>
    <definedName name="__RAI1" localSheetId="1">#REF!</definedName>
    <definedName name="__RAI1" localSheetId="3">#REF!</definedName>
    <definedName name="__RAI1" localSheetId="9">#REF!</definedName>
    <definedName name="__RAI1" localSheetId="15">#REF!</definedName>
    <definedName name="__RAI1">#REF!</definedName>
    <definedName name="__RAI2" localSheetId="1">#REF!</definedName>
    <definedName name="__RAI2" localSheetId="3">#REF!</definedName>
    <definedName name="__RAI2" localSheetId="9">#REF!</definedName>
    <definedName name="__RAI2" localSheetId="15">#REF!</definedName>
    <definedName name="__RAI2">#REF!</definedName>
    <definedName name="__scn1" localSheetId="1">#REF!</definedName>
    <definedName name="__scn1" localSheetId="3">#REF!</definedName>
    <definedName name="__scn1" localSheetId="9">#REF!</definedName>
    <definedName name="__scn1" localSheetId="15">#REF!</definedName>
    <definedName name="__scn1">#REF!</definedName>
    <definedName name="__TMI1" localSheetId="1">#REF!</definedName>
    <definedName name="__TMI1" localSheetId="3">#REF!</definedName>
    <definedName name="__TMI1" localSheetId="9">#REF!</definedName>
    <definedName name="__TMI1" localSheetId="15">#REF!</definedName>
    <definedName name="__TMI1">#REF!</definedName>
    <definedName name="__TMI2" localSheetId="1">#REF!</definedName>
    <definedName name="__TMI2" localSheetId="3">#REF!</definedName>
    <definedName name="__TMI2" localSheetId="9">#REF!</definedName>
    <definedName name="__TMI2" localSheetId="15">#REF!</definedName>
    <definedName name="__TMI2">#REF!</definedName>
    <definedName name="__TW092006" localSheetId="1">#REF!</definedName>
    <definedName name="__TW092006" localSheetId="3">#REF!</definedName>
    <definedName name="__TW092006" localSheetId="9">#REF!</definedName>
    <definedName name="__TW092006" localSheetId="15">#REF!</definedName>
    <definedName name="__TW092006">#REF!</definedName>
    <definedName name="__TW092007" localSheetId="1">#REF!</definedName>
    <definedName name="__TW092007" localSheetId="3">#REF!</definedName>
    <definedName name="__TW092007" localSheetId="9">#REF!</definedName>
    <definedName name="__TW092007" localSheetId="15">#REF!</definedName>
    <definedName name="__TW092007">#REF!</definedName>
    <definedName name="__UNI1" localSheetId="1">#REF!</definedName>
    <definedName name="__UNI1" localSheetId="3">#REF!</definedName>
    <definedName name="__UNI1" localSheetId="9">#REF!</definedName>
    <definedName name="__UNI1" localSheetId="15">#REF!</definedName>
    <definedName name="__UNI1">#REF!</definedName>
    <definedName name="__UNI2" localSheetId="1">#REF!</definedName>
    <definedName name="__UNI2" localSheetId="3">#REF!</definedName>
    <definedName name="__UNI2" localSheetId="9">#REF!</definedName>
    <definedName name="__UNI2" localSheetId="15">#REF!</definedName>
    <definedName name="__UNI2">#REF!</definedName>
    <definedName name="__wbk1" localSheetId="1">BS!__wbk1</definedName>
    <definedName name="__wbk1" localSheetId="0">#N/A</definedName>
    <definedName name="__wbk1" localSheetId="3">'Przychody prowizyjne'!__wbk1</definedName>
    <definedName name="__wbk1" localSheetId="16">#N/A</definedName>
    <definedName name="__wbk1">BS!__wbk1</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9">'[5]wybrane dane finansowe 1'!#REF!</definedName>
    <definedName name="__xliuwt54j27" localSheetId="15">'[5]wybrane dane finansowe 1'!#REF!</definedName>
    <definedName name="__xliuwt54j27" localSheetId="16">'[5]wybrane dane finansowe 1'!#REF!</definedName>
    <definedName name="__xliuwt54j27">'[5]wybrane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9">'[5]wybrane dane finansowe 1'!#REF!</definedName>
    <definedName name="_02mwpn50mp" localSheetId="15">'[5]wybrane dane finansowe 1'!#REF!</definedName>
    <definedName name="_02mwpn50mp" localSheetId="16">'[5]wybrane dane finansowe 1'!#REF!</definedName>
    <definedName name="_02mwpn50mp">'[5]wybrane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9">'[5]wybrane dane finansowe 1'!#REF!</definedName>
    <definedName name="_081wdr4y2u" localSheetId="15">'[5]wybrane dane finansowe 1'!#REF!</definedName>
    <definedName name="_081wdr4y2u" localSheetId="16">'[5]wybrane dane finansowe 1'!#REF!</definedName>
    <definedName name="_081wdr4y2u">'[5]wybrane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9">'[5]wybrane dane finansowe 1'!#REF!</definedName>
    <definedName name="_091uuj50712" localSheetId="15">'[5]wybrane dane finansowe 1'!#REF!</definedName>
    <definedName name="_091uuj50712" localSheetId="16">'[5]wybrane dane finansowe 1'!#REF!</definedName>
    <definedName name="_091uuj50712">'[5]wybrane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9">'[5]wybrane dane finansowe 1'!#REF!</definedName>
    <definedName name="_0aj44s5072v" localSheetId="15">'[5]wybrane dane finansowe 1'!#REF!</definedName>
    <definedName name="_0aj44s5072v" localSheetId="16">'[5]wybrane dane finansowe 1'!#REF!</definedName>
    <definedName name="_0aj44s5072v">'[5]wybrane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9">'[5]wybrane dane finansowe 1'!#REF!</definedName>
    <definedName name="_0f4335536j" localSheetId="15">'[5]wybrane dane finansowe 1'!#REF!</definedName>
    <definedName name="_0f4335536j" localSheetId="16">'[5]wybrane dane finansowe 1'!#REF!</definedName>
    <definedName name="_0f4335536j">'[5]wybrane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9">'[5]wybrane dane finansowe 1'!#REF!</definedName>
    <definedName name="_0ixk1_qkqnmi1mk8" localSheetId="15">'[5]wybrane dane finansowe 1'!#REF!</definedName>
    <definedName name="_0ixk1_qkqnmi1mk8" localSheetId="16">'[5]wybrane dane finansowe 1'!#REF!</definedName>
    <definedName name="_0ixk1_qkqnmi1mk8">'[5]wybrane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9">'[5]wybrane dane finansowe 1'!#REF!</definedName>
    <definedName name="_0lw8lb51pf" localSheetId="15">'[5]wybrane dane finansowe 1'!#REF!</definedName>
    <definedName name="_0lw8lb51pf" localSheetId="16">'[5]wybrane dane finansowe 1'!#REF!</definedName>
    <definedName name="_0lw8lb51pf">'[5]wybrane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9">'[5]wybrane dane finansowe 1'!#REF!</definedName>
    <definedName name="_0ntf0354j21" localSheetId="15">'[5]wybrane dane finansowe 1'!#REF!</definedName>
    <definedName name="_0ntf0354j21" localSheetId="16">'[5]wybrane dane finansowe 1'!#REF!</definedName>
    <definedName name="_0ntf0354j21">'[5]wybrane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9">'[5]wybrane dane finansowe 1'!#REF!</definedName>
    <definedName name="_0qlxsw507v" localSheetId="15">'[5]wybrane dane finansowe 1'!#REF!</definedName>
    <definedName name="_0qlxsw507v" localSheetId="16">'[5]wybrane dane finansowe 1'!#REF!</definedName>
    <definedName name="_0qlxsw507v">'[5]wybrane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9">'[5]wybrane dane finansowe 1'!#REF!</definedName>
    <definedName name="_0qv6155181w" localSheetId="15">'[5]wybrane dane finansowe 1'!#REF!</definedName>
    <definedName name="_0qv6155181w" localSheetId="16">'[5]wybrane dane finansowe 1'!#REF!</definedName>
    <definedName name="_0qv6155181w">'[5]wybrane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9">'[5]wybrane dane finansowe 1'!#REF!</definedName>
    <definedName name="_0smkof4zl10" localSheetId="15">'[5]wybrane dane finansowe 1'!#REF!</definedName>
    <definedName name="_0smkof4zl10" localSheetId="16">'[5]wybrane dane finansowe 1'!#REF!</definedName>
    <definedName name="_0smkof4zl1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9">'[5]wybrane dane finansowe 1'!#REF!</definedName>
    <definedName name="_0sv6e754j2l" localSheetId="15">'[5]wybrane dane finansowe 1'!#REF!</definedName>
    <definedName name="_0sv6e754j2l" localSheetId="16">'[5]wybrane dane finansowe 1'!#REF!</definedName>
    <definedName name="_0sv6e754j2l">'[5]wybrane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9">'[5]wybrane dane finansowe 1'!#REF!</definedName>
    <definedName name="_0tt34x53q28" localSheetId="15">'[5]wybrane dane finansowe 1'!#REF!</definedName>
    <definedName name="_0tt34x53q28" localSheetId="16">'[5]wybrane dane finansowe 1'!#REF!</definedName>
    <definedName name="_0tt34x53q28">'[5]wybrane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9">'[5]wybrane dane finansowe 1'!#REF!</definedName>
    <definedName name="_0uf19a54j19" localSheetId="15">'[5]wybrane dane finansowe 1'!#REF!</definedName>
    <definedName name="_0uf19a54j19" localSheetId="16">'[5]wybrane dane finansowe 1'!#REF!</definedName>
    <definedName name="_0uf19a54j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9">'[5]wybrane dane finansowe 1'!#REF!</definedName>
    <definedName name="_0zy53w50mo" localSheetId="15">'[5]wybrane dane finansowe 1'!#REF!</definedName>
    <definedName name="_0zy53w50mo" localSheetId="16">'[5]wybrane dane finansowe 1'!#REF!</definedName>
    <definedName name="_0zy53w50mo">'[5]wybrane dane finansowe 1'!#REF!</definedName>
    <definedName name="_1______mota" localSheetId="1">#REF!</definedName>
    <definedName name="_1_0_0mota" localSheetId="1">'[11]#ADR'!#REF!</definedName>
    <definedName name="_1_0_0mota" localSheetId="3">'[11]#ADR'!#REF!</definedName>
    <definedName name="_1_0_0mota" localSheetId="9">'[11]#ADR'!#REF!</definedName>
    <definedName name="_1_0_0mota" localSheetId="15">'[11]#ADR'!#REF!</definedName>
    <definedName name="_1_0_0mota">'[11]#ADR'!#REF!</definedName>
    <definedName name="_10_____mota" localSheetId="1">#REF!</definedName>
    <definedName name="_10_____mota" localSheetId="3">#REF!</definedName>
    <definedName name="_10_____mota" localSheetId="9">#REF!</definedName>
    <definedName name="_10_____mota" localSheetId="15">#REF!</definedName>
    <definedName name="_10_____mota">#REF!</definedName>
    <definedName name="_11_0_0mota" localSheetId="1">#REF!</definedName>
    <definedName name="_122006" localSheetId="1">#REF!</definedName>
    <definedName name="_122006" localSheetId="3">#REF!</definedName>
    <definedName name="_122006" localSheetId="9">#REF!</definedName>
    <definedName name="_122006" localSheetId="15">#REF!</definedName>
    <definedName name="_122006">#REF!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9">'[5]wybrane dane finansowe 1'!#REF!</definedName>
    <definedName name="_12jb805072c" localSheetId="15">'[5]wybrane dane finansowe 1'!#REF!</definedName>
    <definedName name="_12jb805072c" localSheetId="16">'[5]wybrane dane finansowe 1'!#REF!</definedName>
    <definedName name="_12jb805072c">'[5]wybrane dane finansowe 1'!#REF!</definedName>
    <definedName name="_14_0_0mota" localSheetId="0">#REF!</definedName>
    <definedName name="_15_0_0mota" localSheetId="1">#REF!</definedName>
    <definedName name="_15_0_0mota" localSheetId="3">#REF!</definedName>
    <definedName name="_15_0_0mota" localSheetId="9">#REF!</definedName>
    <definedName name="_15_0_0mota" localSheetId="15">#REF!</definedName>
    <definedName name="_15_0_0mota">#REF!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9">'[5]wybrane dane finansowe 1'!#REF!</definedName>
    <definedName name="_15hyhl54j1h" localSheetId="15">'[5]wybrane dane finansowe 1'!#REF!</definedName>
    <definedName name="_15hyhl54j1h" localSheetId="16">'[5]wybrane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9">'[5]wybrane dane finansowe 1'!#REF!</definedName>
    <definedName name="_17k5f55361l" localSheetId="15">'[5]wybrane dane finansowe 1'!#REF!</definedName>
    <definedName name="_17k5f55361l" localSheetId="16">'[5]wybrane dane finansowe 1'!#REF!</definedName>
    <definedName name="_17k5f55361l">'[5]wybrane dane finansowe 1'!#REF!</definedName>
    <definedName name="_18mota" localSheetId="1">#REF!</definedName>
    <definedName name="_18mota" localSheetId="3">#REF!</definedName>
    <definedName name="_18mota" localSheetId="9">#REF!</definedName>
    <definedName name="_18mota" localSheetId="15">#REF!</definedName>
    <definedName name="_18mota">#REF!</definedName>
    <definedName name="_19____mota" localSheetId="0">#REF!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9">'[5]wybrane dane finansowe 1'!#REF!</definedName>
    <definedName name="_19e3w353q25" localSheetId="15">'[5]wybrane dane finansowe 1'!#REF!</definedName>
    <definedName name="_19e3w353q25" localSheetId="16">'[5]wybrane dane finansowe 1'!#REF!</definedName>
    <definedName name="_19e3w353q25">'[5]wybrane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9">'[5]wybrane dane finansowe 1'!#REF!</definedName>
    <definedName name="_19ocdm4ysc" localSheetId="15">'[5]wybrane dane finansowe 1'!#REF!</definedName>
    <definedName name="_19ocdm4ysc" localSheetId="16">'[5]wybrane dane finansowe 1'!#REF!</definedName>
    <definedName name="_19ocdm4ysc">'[5]wybrane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9">'[5]wybrane dane finansowe 1'!#REF!</definedName>
    <definedName name="_1d6meg4ysl" localSheetId="15">'[5]wybrane dane finansowe 1'!#REF!</definedName>
    <definedName name="_1d6meg4ysl" localSheetId="16">'[5]wybrane dane finansowe 1'!#REF!</definedName>
    <definedName name="_1d6meg4ysl">'[5]wybrane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9">'[5]wybrane dane finansowe 1'!#REF!</definedName>
    <definedName name="_1dtemi4x9e" localSheetId="15">'[5]wybrane dane finansowe 1'!#REF!</definedName>
    <definedName name="_1dtemi4x9e" localSheetId="16">'[5]wybrane dane finansowe 1'!#REF!</definedName>
    <definedName name="_1dtemi4x9e">'[5]wybrane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9">'[5]wybrane dane finansowe 1'!#REF!</definedName>
    <definedName name="_1eaf1l536n" localSheetId="15">'[5]wybrane dane finansowe 1'!#REF!</definedName>
    <definedName name="_1eaf1l536n" localSheetId="16">'[5]wybrane dane finansowe 1'!#REF!</definedName>
    <definedName name="_1eaf1l536n">'[5]wybrane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9">'[5]wybrane dane finansowe 1'!#REF!</definedName>
    <definedName name="_1en6ry50m23" localSheetId="15">'[5]wybrane dane finansowe 1'!#REF!</definedName>
    <definedName name="_1en6ry50m23" localSheetId="16">'[5]wybrane dane finansowe 1'!#REF!</definedName>
    <definedName name="_1en6ry50m23">'[5]wybrane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9">'[5]wybrane dane finansowe 1'!#REF!</definedName>
    <definedName name="_1hqb5k4x9i" localSheetId="15">'[5]wybrane dane finansowe 1'!#REF!</definedName>
    <definedName name="_1hqb5k4x9i" localSheetId="16">'[5]wybrane dane finansowe 1'!#REF!</definedName>
    <definedName name="_1hqb5k4x9i">'[5]wybrane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9">'[5]wybrane dane finansowe 1'!#REF!</definedName>
    <definedName name="_1iaqow4y222" localSheetId="15">'[5]wybrane dane finansowe 1'!#REF!</definedName>
    <definedName name="_1iaqow4y222" localSheetId="16">'[5]wybrane dane finansowe 1'!#REF!</definedName>
    <definedName name="_1iaqow4y222">'[5]wybrane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9">'[5]wybrane dane finansowe 1'!#REF!</definedName>
    <definedName name="_1jmfus5071m" localSheetId="15">'[5]wybrane dane finansowe 1'!#REF!</definedName>
    <definedName name="_1jmfus5071m" localSheetId="16">'[5]wybrane dane finansowe 1'!#REF!</definedName>
    <definedName name="_1jmfus5071m">'[5]wybrane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9">'[5]wybrane dane finansowe 1'!#REF!</definedName>
    <definedName name="_1mknu25071u" localSheetId="15">'[5]wybrane dane finansowe 1'!#REF!</definedName>
    <definedName name="_1mknu25071u" localSheetId="16">'[5]wybrane dane finansowe 1'!#REF!</definedName>
    <definedName name="_1mknu25071u">'[5]wybrane dane finansowe 1'!#REF!</definedName>
    <definedName name="_1mota" localSheetId="1">#REF!</definedName>
    <definedName name="_1mota" localSheetId="3">#REF!</definedName>
    <definedName name="_1mota" localSheetId="9">#REF!</definedName>
    <definedName name="_1mota" localSheetId="15">#REF!</definedName>
    <definedName name="_1mota">#REF!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9">'[5]wybrane dane finansowe 1'!#REF!</definedName>
    <definedName name="_1nuci854j18" localSheetId="15">'[5]wybrane dane finansowe 1'!#REF!</definedName>
    <definedName name="_1nuci854j18" localSheetId="16">'[5]wybrane dane finansowe 1'!#REF!</definedName>
    <definedName name="_1nuci854j18">'[5]wybrane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9">'[5]wybrane dane finansowe 1'!#REF!</definedName>
    <definedName name="_1qslkq4zlk" localSheetId="15">'[5]wybrane dane finansowe 1'!#REF!</definedName>
    <definedName name="_1qslkq4zlk" localSheetId="16">'[5]wybrane dane finansowe 1'!#REF!</definedName>
    <definedName name="_1qslkq4zlk">'[5]wybrane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9">'[5]wybrane dane finansowe 1'!#REF!</definedName>
    <definedName name="_1s9mok50mb" localSheetId="15">'[5]wybrane dane finansowe 1'!#REF!</definedName>
    <definedName name="_1s9mok50mb" localSheetId="16">'[5]wybrane dane finansowe 1'!#REF!</definedName>
    <definedName name="_1s9mok50mb">'[5]wybrane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9">'[5]wybrane dane finansowe 1'!#REF!</definedName>
    <definedName name="_1szrlc4zl1j" localSheetId="15">'[5]wybrane dane finansowe 1'!#REF!</definedName>
    <definedName name="_1szrlc4zl1j" localSheetId="16">'[5]wybrane dane finansowe 1'!#REF!</definedName>
    <definedName name="_1szrlc4zl1j">'[5]wybrane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9">'[5]wybrane dane finansowe 1'!#REF!</definedName>
    <definedName name="_1tdr6j5182e" localSheetId="15">'[5]wybrane dane finansowe 1'!#REF!</definedName>
    <definedName name="_1tdr6j5182e" localSheetId="16">'[5]wybrane dane finansowe 1'!#REF!</definedName>
    <definedName name="_1tdr6j5182e">'[5]wybrane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9">'[5]wybrane dane finansowe 1'!#REF!</definedName>
    <definedName name="_1tgunx50m1h" localSheetId="15">'[5]wybrane dane finansowe 1'!#REF!</definedName>
    <definedName name="_1tgunx50m1h" localSheetId="16">'[5]wybrane dane finansowe 1'!#REF!</definedName>
    <definedName name="_1tgunx50m1h">'[5]wybrane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9">'[5]wybrane dane finansowe 1'!#REF!</definedName>
    <definedName name="_1vsmdh4y21u" localSheetId="15">'[5]wybrane dane finansowe 1'!#REF!</definedName>
    <definedName name="_1vsmdh4y21u" localSheetId="16">'[5]wybrane dane finansowe 1'!#REF!</definedName>
    <definedName name="_1vsmdh4y21u">'[5]wybrane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9">'[5]wybrane dane finansowe 1'!#REF!</definedName>
    <definedName name="_1xum7z5071q" localSheetId="15">'[5]wybrane dane finansowe 1'!#REF!</definedName>
    <definedName name="_1xum7z5071q" localSheetId="16">'[5]wybrane dane finansowe 1'!#REF!</definedName>
    <definedName name="_1xum7z5071q">'[5]wybrane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9">'[5]wybrane dane finansowe 1'!#REF!</definedName>
    <definedName name="_1zcnpj507w" localSheetId="15">'[5]wybrane dane finansowe 1'!#REF!</definedName>
    <definedName name="_1zcnpj507w" localSheetId="16">'[5]wybrane dane finansowe 1'!#REF!</definedName>
    <definedName name="_1zcnpj507w">'[5]wybrane dane finansowe 1'!#REF!</definedName>
    <definedName name="_1zkowf4x9c" localSheetId="1">#REF!</definedName>
    <definedName name="_1zkowf4x9c" localSheetId="3">#REF!</definedName>
    <definedName name="_1zkowf4x9c" localSheetId="9">#REF!</definedName>
    <definedName name="_1zkowf4x9c" localSheetId="15">#REF!</definedName>
    <definedName name="_1zkowf4x9c">#REF!</definedName>
    <definedName name="_2_0_0mota" localSheetId="1">#REF!</definedName>
    <definedName name="_2_0_0mota" localSheetId="3">#REF!</definedName>
    <definedName name="_2_0_0mota" localSheetId="9">#REF!</definedName>
    <definedName name="_2_0_0mota" localSheetId="15">#REF!</definedName>
    <definedName name="_2_0_0mota">#REF!</definedName>
    <definedName name="_20____mota" localSheetId="1">#REF!</definedName>
    <definedName name="_20____mota" localSheetId="3">#REF!</definedName>
    <definedName name="_20____mota" localSheetId="9">#REF!</definedName>
    <definedName name="_20____mota" localSheetId="15">#REF!</definedName>
    <definedName name="_20____mota">#REF!</definedName>
    <definedName name="_21_0_0mota" localSheetId="3">#REF!</definedName>
    <definedName name="_22_0_0mota" localSheetId="3">#REF!</definedName>
    <definedName name="_23_0_0mota" localSheetId="3">#REF!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9">'[5]wybrane dane finansowe 1'!#REF!</definedName>
    <definedName name="_23c64i5072g" localSheetId="15">'[5]wybrane dane finansowe 1'!#REF!</definedName>
    <definedName name="_23c64i5072g" localSheetId="16">'[5]wybrane dane finansowe 1'!#REF!</definedName>
    <definedName name="_23c64i5072g">'[5]wybrane dane finansowe 1'!#REF!</definedName>
    <definedName name="_24_0_0mota" localSheetId="3">#REF!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9">'[5]wybrane dane finansowe 1'!#REF!</definedName>
    <definedName name="_244fo14zl1c" localSheetId="15">'[5]wybrane dane finansowe 1'!#REF!</definedName>
    <definedName name="_244fo14zl1c" localSheetId="16">'[5]wybrane dane finansowe 1'!#REF!</definedName>
    <definedName name="_244fo14zl1c">'[5]wybrane dane finansowe 1'!#REF!</definedName>
    <definedName name="_25_0_0mota" localSheetId="3">#REF!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9">'[5]wybrane dane finansowe 1'!#REF!</definedName>
    <definedName name="_25r2z150m1u" localSheetId="15">'[5]wybrane dane finansowe 1'!#REF!</definedName>
    <definedName name="_25r2z150m1u" localSheetId="16">'[5]wybrane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9">'[5]wybrane dane finansowe 1'!#REF!</definedName>
    <definedName name="_29t7n74y211" localSheetId="15">'[5]wybrane dane finansowe 1'!#REF!</definedName>
    <definedName name="_29t7n74y211" localSheetId="16">'[5]wybrane dane finansowe 1'!#REF!</definedName>
    <definedName name="_29t7n74y211">'[5]wybrane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9">'[5]wybrane dane finansowe 1'!#REF!</definedName>
    <definedName name="_2acnkb50m11" localSheetId="15">'[5]wybrane dane finansowe 1'!#REF!</definedName>
    <definedName name="_2acnkb50m11" localSheetId="16">'[5]wybrane dane finansowe 1'!#REF!</definedName>
    <definedName name="_2acnkb50m11">'[5]wybrane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9">'[5]wybrane dane finansowe 1'!#REF!</definedName>
    <definedName name="_2e12uq51pi" localSheetId="15">'[5]wybrane dane finansowe 1'!#REF!</definedName>
    <definedName name="_2e12uq51pi" localSheetId="16">'[5]wybrane dane finansowe 1'!#REF!</definedName>
    <definedName name="_2e12uq51pi">'[5]wybrane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9">'[5]wybrane dane finansowe 1'!#REF!</definedName>
    <definedName name="_2ead0w50m2o" localSheetId="15">'[5]wybrane dane finansowe 1'!#REF!</definedName>
    <definedName name="_2ead0w50m2o" localSheetId="16">'[5]wybrane dane finansowe 1'!#REF!</definedName>
    <definedName name="_2ead0w50m2o">'[5]wybrane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9">'[5]wybrane dane finansowe 1'!#REF!</definedName>
    <definedName name="_2i8xjx5072o" localSheetId="15">'[5]wybrane dane finansowe 1'!#REF!</definedName>
    <definedName name="_2i8xjx5072o" localSheetId="16">'[5]wybrane dane finansowe 1'!#REF!</definedName>
    <definedName name="_2i8xjx5072o">'[5]wybrane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9">'[5]wybrane dane finansowe 1'!#REF!</definedName>
    <definedName name="_2ixt1_v7azxgrvx1i" localSheetId="15">'[5]wybrane dane finansowe 1'!#REF!</definedName>
    <definedName name="_2ixt1_v7azxgrvx1i" localSheetId="16">'[5]wybrane dane finansowe 1'!#REF!</definedName>
    <definedName name="_2ixt1_v7azxgrvx1i">'[5]wybrane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9">'[5]wybrane dane finansowe 1'!#REF!</definedName>
    <definedName name="_2kbf3v53q2l" localSheetId="15">'[5]wybrane dane finansowe 1'!#REF!</definedName>
    <definedName name="_2kbf3v53q2l" localSheetId="16">'[5]wybrane dane finansowe 1'!#REF!</definedName>
    <definedName name="_2kbf3v53q2l">'[5]wybrane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9">'[5]wybrane dane finansowe 1'!#REF!</definedName>
    <definedName name="_2n8c8u4y2f" localSheetId="15">'[5]wybrane dane finansowe 1'!#REF!</definedName>
    <definedName name="_2n8c8u4y2f" localSheetId="16">'[5]wybrane dane finansowe 1'!#REF!</definedName>
    <definedName name="_2n8c8u4y2f">'[5]wybrane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9">'[5]wybrane dane finansowe 1'!#REF!</definedName>
    <definedName name="_2pfrw54zlb" localSheetId="15">'[5]wybrane dane finansowe 1'!#REF!</definedName>
    <definedName name="_2pfrw54zlb" localSheetId="16">'[5]wybrane dane finansowe 1'!#REF!</definedName>
    <definedName name="_2pfrw54zlb">'[5]wybrane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9">'[5]wybrane dane finansowe 1'!#REF!</definedName>
    <definedName name="_2tqywg54j15" localSheetId="15">'[5]wybrane dane finansowe 1'!#REF!</definedName>
    <definedName name="_2tqywg54j15" localSheetId="16">'[5]wybrane dane finansowe 1'!#REF!</definedName>
    <definedName name="_2tqywg54j15">'[5]wybrane dane finansowe 1'!#REF!</definedName>
    <definedName name="_2vc21_p79tfavc32t" localSheetId="1">#REF!</definedName>
    <definedName name="_2vc21_p79tfavc32t" localSheetId="3">#REF!</definedName>
    <definedName name="_2vc21_p79tfavc32t" localSheetId="9">#REF!</definedName>
    <definedName name="_2vc21_p79tfavc32t" localSheetId="15">#REF!</definedName>
    <definedName name="_2vc21_p79tfavc32t">#REF!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9">'[5]wybrane dane finansowe 1'!#REF!</definedName>
    <definedName name="_2zna1_8ebqbygi1d" localSheetId="15">'[5]wybrane dane finansowe 1'!#REF!</definedName>
    <definedName name="_2zna1_8ebqbygi1d" localSheetId="16">'[5]wybrane dane finansowe 1'!#REF!</definedName>
    <definedName name="_2zna1_8ebqbygi1d">'[5]wybrane dane finansowe 1'!#REF!</definedName>
    <definedName name="_3_0_0mota" localSheetId="1">#REF!</definedName>
    <definedName name="_3_0_0mota" localSheetId="3">#REF!</definedName>
    <definedName name="_3_0_0mota" localSheetId="9">#REF!</definedName>
    <definedName name="_3_0_0mota" localSheetId="15">#REF!</definedName>
    <definedName name="_3_0_0mota">#REF!</definedName>
    <definedName name="_30_0_0mota" localSheetId="4">#REF!</definedName>
    <definedName name="_31.03.2007" localSheetId="1">#REF!</definedName>
    <definedName name="_31.03.2007" localSheetId="3">#REF!</definedName>
    <definedName name="_31.03.2007" localSheetId="9">#REF!</definedName>
    <definedName name="_31.03.2007" localSheetId="15">#REF!</definedName>
    <definedName name="_31.03.2007">#REF!</definedName>
    <definedName name="_31.12.2006" localSheetId="1">#REF!</definedName>
    <definedName name="_31.12.2006" localSheetId="3">#REF!</definedName>
    <definedName name="_31.12.2006" localSheetId="9">#REF!</definedName>
    <definedName name="_31.12.2006" localSheetId="15">#REF!</definedName>
    <definedName name="_31.12.2006">#REF!</definedName>
    <definedName name="_31_0_0mota" localSheetId="4">#REF!</definedName>
    <definedName name="_32_0_0mota" localSheetId="4">#REF!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9">'[5]wybrane dane finansowe 1'!#REF!</definedName>
    <definedName name="_32nt4z54jg" localSheetId="15">'[5]wybrane dane finansowe 1'!#REF!</definedName>
    <definedName name="_32nt4z54jg" localSheetId="16">'[5]wybrane dane finansowe 1'!#REF!</definedName>
    <definedName name="_32nt4z54jg">'[5]wybrane dane finansowe 1'!#REF!</definedName>
    <definedName name="_33_0_0mota" localSheetId="4">#REF!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9">'[5]wybrane dane finansowe 1'!#REF!</definedName>
    <definedName name="_33ecxs5361d" localSheetId="15">'[5]wybrane dane finansowe 1'!#REF!</definedName>
    <definedName name="_33ecxs5361d" localSheetId="16">'[5]wybrane dane finansowe 1'!#REF!</definedName>
    <definedName name="_33ecxs5361d">'[5]wybrane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9">'[5]wybrane dane finansowe 1'!#REF!</definedName>
    <definedName name="_33pb955182b" localSheetId="15">'[5]wybrane dane finansowe 1'!#REF!</definedName>
    <definedName name="_33pb955182b" localSheetId="16">'[5]wybrane dane finansowe 1'!#REF!</definedName>
    <definedName name="_33pb955182b">'[5]wybrane dane finansowe 1'!#REF!</definedName>
    <definedName name="_34_0_0mota" localSheetId="4">#REF!</definedName>
    <definedName name="_35_0_0mota" localSheetId="1">#REF!</definedName>
    <definedName name="_35_0_0mota" localSheetId="3">#REF!</definedName>
    <definedName name="_35_0_0mota" localSheetId="9">#REF!</definedName>
    <definedName name="_35_0_0mota" localSheetId="15">#REF!</definedName>
    <definedName name="_35_0_0mota">#REF!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9">'[5]wybrane dane finansowe 1'!#REF!</definedName>
    <definedName name="_353bpu4y22g" localSheetId="15">'[5]wybrane dane finansowe 1'!#REF!</definedName>
    <definedName name="_353bpu4y22g" localSheetId="16">'[5]wybrane dane finansowe 1'!#REF!</definedName>
    <definedName name="_353bpu4y22g">'[5]wybrane dane finansowe 1'!#REF!</definedName>
    <definedName name="_364kiv4x9g" localSheetId="1">#REF!</definedName>
    <definedName name="_364kiv4x9g" localSheetId="3">#REF!</definedName>
    <definedName name="_364kiv4x9g" localSheetId="9">#REF!</definedName>
    <definedName name="_364kiv4x9g" localSheetId="15">#REF!</definedName>
    <definedName name="_364kiv4x9g">#REF!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9">'[5]wybrane dane finansowe 1'!#REF!</definedName>
    <definedName name="_36p8034y219" localSheetId="15">'[5]wybrane dane finansowe 1'!#REF!</definedName>
    <definedName name="_36p8034y219" localSheetId="16">'[5]wybrane dane finansowe 1'!#REF!</definedName>
    <definedName name="_36p8034y2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9">'[5]wybrane dane finansowe 1'!#REF!</definedName>
    <definedName name="_37ivr4536p" localSheetId="15">'[5]wybrane dane finansowe 1'!#REF!</definedName>
    <definedName name="_37ivr4536p" localSheetId="16">'[5]wybrane dane finansowe 1'!#REF!</definedName>
    <definedName name="_37ivr4536p">'[5]wybrane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9">'[5]wybrane dane finansowe 1'!#REF!</definedName>
    <definedName name="_384pu6518r" localSheetId="15">'[5]wybrane dane finansowe 1'!#REF!</definedName>
    <definedName name="_384pu6518r" localSheetId="16">'[5]wybrane dane finansowe 1'!#REF!</definedName>
    <definedName name="_384pu6518r">'[5]wybrane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9">'[5]wybrane dane finansowe 1'!#REF!</definedName>
    <definedName name="_3891ir5072p" localSheetId="15">'[5]wybrane dane finansowe 1'!#REF!</definedName>
    <definedName name="_3891ir5072p" localSheetId="16">'[5]wybrane dane finansowe 1'!#REF!</definedName>
    <definedName name="_3891ir5072p">'[5]wybrane dane finansowe 1'!#REF!</definedName>
    <definedName name="_3gbj194x9b" localSheetId="1">#REF!</definedName>
    <definedName name="_3gbj194x9b" localSheetId="3">#REF!</definedName>
    <definedName name="_3gbj194x9b" localSheetId="9">#REF!</definedName>
    <definedName name="_3gbj194x9b" localSheetId="15">#REF!</definedName>
    <definedName name="_3gbj194x9b">#REF!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9">'[5]wybrane dane finansowe 1'!#REF!</definedName>
    <definedName name="_3h4k1951pl" localSheetId="15">'[5]wybrane dane finansowe 1'!#REF!</definedName>
    <definedName name="_3h4k1951pl" localSheetId="16">'[5]wybrane dane finansowe 1'!#REF!</definedName>
    <definedName name="_3h4k1951pl">'[5]wybrane dane finansowe 1'!#REF!</definedName>
    <definedName name="_3mota" localSheetId="1">#REF!</definedName>
    <definedName name="_3mota" localSheetId="3">#REF!</definedName>
    <definedName name="_3mota" localSheetId="9">#REF!</definedName>
    <definedName name="_3mota" localSheetId="15">#REF!</definedName>
    <definedName name="_3mota">#REF!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9">'[5]wybrane dane finansowe 1'!#REF!</definedName>
    <definedName name="_3p1ype4y2v" localSheetId="15">'[5]wybrane dane finansowe 1'!#REF!</definedName>
    <definedName name="_3p1ype4y2v" localSheetId="16">'[5]wybrane dane finansowe 1'!#REF!</definedName>
    <definedName name="_3p1ype4y2v">'[5]wybrane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9">'[5]wybrane dane finansowe 1'!#REF!</definedName>
    <definedName name="_3u6y005188" localSheetId="15">'[5]wybrane dane finansowe 1'!#REF!</definedName>
    <definedName name="_3u6y005188" localSheetId="16">'[5]wybrane dane finansowe 1'!#REF!</definedName>
    <definedName name="_3u6y005188">'[5]wybrane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9">'[5]wybrane dane finansowe 1'!#REF!</definedName>
    <definedName name="_3v1atj50my" localSheetId="15">'[5]wybrane dane finansowe 1'!#REF!</definedName>
    <definedName name="_3v1atj50my" localSheetId="16">'[5]wybrane dane finansowe 1'!#REF!</definedName>
    <definedName name="_3v1atj50my">'[5]wybrane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9">'[5]wybrane dane finansowe 1'!#REF!</definedName>
    <definedName name="_3x2cul5361e" localSheetId="15">'[5]wybrane dane finansowe 1'!#REF!</definedName>
    <definedName name="_3x2cul5361e" localSheetId="16">'[5]wybrane dane finansowe 1'!#REF!</definedName>
    <definedName name="_3x2cul5361e">'[5]wybrane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9">'[5]wybrane dane finansowe 1'!#REF!</definedName>
    <definedName name="_3xfmel518i" localSheetId="15">'[5]wybrane dane finansowe 1'!#REF!</definedName>
    <definedName name="_3xfmel518i" localSheetId="16">'[5]wybrane dane finansowe 1'!#REF!</definedName>
    <definedName name="_3xfmel518i">'[5]wybrane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9">'[5]wybrane dane finansowe 1'!#REF!</definedName>
    <definedName name="_3xvum854jl" localSheetId="15">'[5]wybrane dane finansowe 1'!#REF!</definedName>
    <definedName name="_3xvum854jl" localSheetId="16">'[5]wybrane dane finansowe 1'!#REF!</definedName>
    <definedName name="_3xvum854jl">'[5]wybrane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9">'[5]wybrane dane finansowe 1'!#REF!</definedName>
    <definedName name="_3yg24p5181f" localSheetId="15">'[5]wybrane dane finansowe 1'!#REF!</definedName>
    <definedName name="_3yg24p5181f" localSheetId="16">'[5]wybrane dane finansowe 1'!#REF!</definedName>
    <definedName name="_3yg24p5181f">'[5]wybrane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9">'[5]wybrane dane finansowe 1'!#REF!</definedName>
    <definedName name="_3yrlgz53qi" localSheetId="15">'[5]wybrane dane finansowe 1'!#REF!</definedName>
    <definedName name="_3yrlgz53qi" localSheetId="16">'[5]wybrane dane finansowe 1'!#REF!</definedName>
    <definedName name="_3yrlgz53qi">'[5]wybrane dane finansowe 1'!#REF!</definedName>
    <definedName name="_4______mota" localSheetId="0">#REF!</definedName>
    <definedName name="_4_0_0mota" localSheetId="1">'[12]#ADR'!#REF!</definedName>
    <definedName name="_4_0_0mota" localSheetId="3">'[12]#ADR'!#REF!</definedName>
    <definedName name="_4_0_0mota" localSheetId="9">'[12]#ADR'!#REF!</definedName>
    <definedName name="_4_0_0mota" localSheetId="15">'[12]#ADR'!#REF!</definedName>
    <definedName name="_4_0_0mota">'[12]#ADR'!#REF!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9">'[5]wybrane dane finansowe 1'!#REF!</definedName>
    <definedName name="_42f6294y22z" localSheetId="15">'[5]wybrane dane finansowe 1'!#REF!</definedName>
    <definedName name="_42f6294y22z" localSheetId="16">'[5]wybrane dane finansowe 1'!#REF!</definedName>
    <definedName name="_42f6294y22z">'[5]wybrane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9">'[5]wybrane dane finansowe 1'!#REF!</definedName>
    <definedName name="_45atdp5078" localSheetId="15">'[5]wybrane dane finansowe 1'!#REF!</definedName>
    <definedName name="_45atdp5078" localSheetId="16">'[5]wybrane dane finansowe 1'!#REF!</definedName>
    <definedName name="_45atdp5078">'[5]wybrane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9">'[5]wybrane dane finansowe 1'!#REF!</definedName>
    <definedName name="_45lk7s54j14" localSheetId="15">'[5]wybrane dane finansowe 1'!#REF!</definedName>
    <definedName name="_45lk7s54j14" localSheetId="16">'[5]wybrane dane finansowe 1'!#REF!</definedName>
    <definedName name="_45lk7s54j14">'[5]wybrane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9">'[5]wybrane dane finansowe 1'!#REF!</definedName>
    <definedName name="_47k76o53q2v" localSheetId="15">'[5]wybrane dane finansowe 1'!#REF!</definedName>
    <definedName name="_47k76o53q2v" localSheetId="16">'[5]wybrane dane finansowe 1'!#REF!</definedName>
    <definedName name="_47k76o53q2v">'[5]wybrane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9">'[5]wybrane dane finansowe 1'!#REF!</definedName>
    <definedName name="_47s36w54jf" localSheetId="15">'[5]wybrane dane finansowe 1'!#REF!</definedName>
    <definedName name="_47s36w54jf" localSheetId="16">'[5]wybrane dane finansowe 1'!#REF!</definedName>
    <definedName name="_47s36w54jf">'[5]wybrane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9">'[5]wybrane dane finansowe 1'!#REF!</definedName>
    <definedName name="_47vjyx54j11" localSheetId="15">'[5]wybrane dane finansowe 1'!#REF!</definedName>
    <definedName name="_47vjyx54j11" localSheetId="16">'[5]wybrane dane finansowe 1'!#REF!</definedName>
    <definedName name="_47vjyx54j11">'[5]wybrane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9">'[5]wybrane dane finansowe 1'!#REF!</definedName>
    <definedName name="_48k62n518b" localSheetId="15">'[5]wybrane dane finansowe 1'!#REF!</definedName>
    <definedName name="_48k62n518b" localSheetId="16">'[5]wybrane dane finansowe 1'!#REF!</definedName>
    <definedName name="_48k62n518b">'[5]wybrane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9">'[5]wybrane dane finansowe 1'!#REF!</definedName>
    <definedName name="_49g0e954j13" localSheetId="15">'[5]wybrane dane finansowe 1'!#REF!</definedName>
    <definedName name="_49g0e954j13" localSheetId="16">'[5]wybrane dane finansowe 1'!#REF!</definedName>
    <definedName name="_49g0e954j13">'[5]wybrane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9">'[5]wybrane dane finansowe 1'!#REF!</definedName>
    <definedName name="_4am23l54j2a" localSheetId="15">'[5]wybrane dane finansowe 1'!#REF!</definedName>
    <definedName name="_4am23l54j2a" localSheetId="16">'[5]wybrane dane finansowe 1'!#REF!</definedName>
    <definedName name="_4am23l54j2a">'[5]wybrane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9">'[5]wybrane dane finansowe 1'!#REF!</definedName>
    <definedName name="_4f69to54j1v" localSheetId="15">'[5]wybrane dane finansowe 1'!#REF!</definedName>
    <definedName name="_4f69to54j1v" localSheetId="16">'[5]wybrane dane finansowe 1'!#REF!</definedName>
    <definedName name="_4f69to54j1v">'[5]wybrane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9">'[5]wybrane dane finansowe 1'!#REF!</definedName>
    <definedName name="_4fabj44y2p" localSheetId="15">'[5]wybrane dane finansowe 1'!#REF!</definedName>
    <definedName name="_4fabj44y2p" localSheetId="16">'[5]wybrane dane finansowe 1'!#REF!</definedName>
    <definedName name="_4fabj44y2p">'[5]wybrane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9">'[5]wybrane dane finansowe 1'!#REF!</definedName>
    <definedName name="_4i41sb4zl1n" localSheetId="15">'[5]wybrane dane finansowe 1'!#REF!</definedName>
    <definedName name="_4i41sb4zl1n" localSheetId="16">'[5]wybrane dane finansowe 1'!#REF!</definedName>
    <definedName name="_4i41sb4zl1n">'[5]wybrane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9">'[5]wybrane dane finansowe 1'!#REF!</definedName>
    <definedName name="_4i60sg50m1t" localSheetId="15">'[5]wybrane dane finansowe 1'!#REF!</definedName>
    <definedName name="_4i60sg50m1t" localSheetId="16">'[5]wybrane dane finansowe 1'!#REF!</definedName>
    <definedName name="_4i60sg50m1t">'[5]wybrane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9">'[5]wybrane dane finansowe 1'!#REF!</definedName>
    <definedName name="_4iy81_twov7zvg04v" localSheetId="15">'[5]wybrane dane finansowe 1'!#REF!</definedName>
    <definedName name="_4iy81_twov7zvg04v" localSheetId="16">'[5]wybrane dane finansowe 1'!#REF!</definedName>
    <definedName name="_4iy81_twov7zvg04v">'[5]wybrane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9">'[5]wybrane dane finansowe 1'!#REF!</definedName>
    <definedName name="_4jl2j24y2y" localSheetId="15">'[5]wybrane dane finansowe 1'!#REF!</definedName>
    <definedName name="_4jl2j24y2y" localSheetId="16">'[5]wybrane dane finansowe 1'!#REF!</definedName>
    <definedName name="_4jl2j24y2y">'[5]wybrane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9">'[5]wybrane dane finansowe 1'!#REF!</definedName>
    <definedName name="_4phscc518q" localSheetId="15">'[5]wybrane dane finansowe 1'!#REF!</definedName>
    <definedName name="_4phscc518q" localSheetId="16">'[5]wybrane dane finansowe 1'!#REF!</definedName>
    <definedName name="_4phscc518q">'[5]wybrane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9">'[5]wybrane dane finansowe 1'!#REF!</definedName>
    <definedName name="_4u35og54jh" localSheetId="15">'[5]wybrane dane finansowe 1'!#REF!</definedName>
    <definedName name="_4u35og54jh" localSheetId="16">'[5]wybrane dane finansowe 1'!#REF!</definedName>
    <definedName name="_4u35og54jh">'[5]wybrane dane finansowe 1'!#REF!</definedName>
    <definedName name="_4uq3d44x9u" localSheetId="1">#REF!</definedName>
    <definedName name="_4uq3d44x9u" localSheetId="3">#REF!</definedName>
    <definedName name="_4uq3d44x9u" localSheetId="9">#REF!</definedName>
    <definedName name="_4uq3d44x9u" localSheetId="15">#REF!</definedName>
    <definedName name="_4uq3d44x9u">#REF!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9">'[5]wybrane dane finansowe 1'!#REF!</definedName>
    <definedName name="_4x2xkk50722" localSheetId="15">'[5]wybrane dane finansowe 1'!#REF!</definedName>
    <definedName name="_4x2xkk50722" localSheetId="16">'[5]wybrane dane finansowe 1'!#REF!</definedName>
    <definedName name="_4x2xkk50722">'[5]wybrane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9">'[5]wybrane dane finansowe 1'!#REF!</definedName>
    <definedName name="_4xmmb95071c" localSheetId="15">'[5]wybrane dane finansowe 1'!#REF!</definedName>
    <definedName name="_4xmmb95071c" localSheetId="16">'[5]wybrane dane finansowe 1'!#REF!</definedName>
    <definedName name="_4xmmb95071c">'[5]wybrane dane finansowe 1'!#REF!</definedName>
    <definedName name="_5______mota" localSheetId="1">#REF!</definedName>
    <definedName name="_5______mota" localSheetId="3">#REF!</definedName>
    <definedName name="_5______mota" localSheetId="9">#REF!</definedName>
    <definedName name="_5______mota" localSheetId="15">#REF!</definedName>
    <definedName name="_5______mota">#REF!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9">'[5]wybrane dane finansowe 1'!#REF!</definedName>
    <definedName name="_5014iy4y22b" localSheetId="15">'[5]wybrane dane finansowe 1'!#REF!</definedName>
    <definedName name="_5014iy4y22b" localSheetId="16">'[5]wybrane dane finansowe 1'!#REF!</definedName>
    <definedName name="_5014iy4y22b">'[5]wybrane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9">'[5]wybrane dane finansowe 1'!#REF!</definedName>
    <definedName name="_50ttpq54jz" localSheetId="15">'[5]wybrane dane finansowe 1'!#REF!</definedName>
    <definedName name="_50ttpq54jz" localSheetId="16">'[5]wybrane dane finansowe 1'!#REF!</definedName>
    <definedName name="_50ttpq54jz">'[5]wybrane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9">'[5]wybrane dane finansowe 1'!#REF!</definedName>
    <definedName name="_52h6i050m1i" localSheetId="15">'[5]wybrane dane finansowe 1'!#REF!</definedName>
    <definedName name="_52h6i050m1i" localSheetId="16">'[5]wybrane dane finansowe 1'!#REF!</definedName>
    <definedName name="_52h6i050m1i">'[5]wybrane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9">'[5]wybrane dane finansowe 1'!#REF!</definedName>
    <definedName name="_53327x4y21o" localSheetId="15">'[5]wybrane dane finansowe 1'!#REF!</definedName>
    <definedName name="_53327x4y21o" localSheetId="16">'[5]wybrane dane finansowe 1'!#REF!</definedName>
    <definedName name="_53327x4y21o">'[5]wybrane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9">'[5]wybrane dane finansowe 1'!#REF!</definedName>
    <definedName name="_54u8vp5072b" localSheetId="15">'[5]wybrane dane finansowe 1'!#REF!</definedName>
    <definedName name="_54u8vp5072b" localSheetId="16">'[5]wybrane dane finansowe 1'!#REF!</definedName>
    <definedName name="_54u8vp5072b">'[5]wybrane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9">'[5]wybrane dane finansowe 1'!#REF!</definedName>
    <definedName name="_55l68y53q2d" localSheetId="15">'[5]wybrane dane finansowe 1'!#REF!</definedName>
    <definedName name="_55l68y53q2d" localSheetId="16">'[5]wybrane dane finansowe 1'!#REF!</definedName>
    <definedName name="_55l68y53q2d">'[5]wybrane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9">'[5]wybrane dane finansowe 1'!#REF!</definedName>
    <definedName name="_562vfr5072s" localSheetId="15">'[5]wybrane dane finansowe 1'!#REF!</definedName>
    <definedName name="_562vfr5072s" localSheetId="16">'[5]wybrane dane finansowe 1'!#REF!</definedName>
    <definedName name="_562vfr5072s">'[5]wybrane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9">'[5]wybrane dane finansowe 1'!#REF!</definedName>
    <definedName name="_56h41h51815" localSheetId="15">'[5]wybrane dane finansowe 1'!#REF!</definedName>
    <definedName name="_56h41h51815" localSheetId="16">'[5]wybrane dane finansowe 1'!#REF!</definedName>
    <definedName name="_56h41h51815">'[5]wybrane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9">'[5]wybrane dane finansowe 1'!#REF!</definedName>
    <definedName name="_5axvgn53qa" localSheetId="15">'[5]wybrane dane finansowe 1'!#REF!</definedName>
    <definedName name="_5axvgn53qa" localSheetId="16">'[5]wybrane dane finansowe 1'!#REF!</definedName>
    <definedName name="_5axvgn53qa">'[5]wybrane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9">'[5]wybrane dane finansowe 1'!#REF!</definedName>
    <definedName name="_5bijic4zlu" localSheetId="15">'[5]wybrane dane finansowe 1'!#REF!</definedName>
    <definedName name="_5bijic4zlu" localSheetId="16">'[5]wybrane dane finansowe 1'!#REF!</definedName>
    <definedName name="_5bijic4zlu">'[5]wybrane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9">'[5]wybrane dane finansowe 1'!#REF!</definedName>
    <definedName name="_5drw1c50m29" localSheetId="15">'[5]wybrane dane finansowe 1'!#REF!</definedName>
    <definedName name="_5drw1c50m29" localSheetId="16">'[5]wybrane dane finansowe 1'!#REF!</definedName>
    <definedName name="_5drw1c50m2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9">'[5]wybrane dane finansowe 1'!#REF!</definedName>
    <definedName name="_5fms2d50m22" localSheetId="15">'[5]wybrane dane finansowe 1'!#REF!</definedName>
    <definedName name="_5fms2d50m22" localSheetId="16">'[5]wybrane dane finansowe 1'!#REF!</definedName>
    <definedName name="_5fms2d50m22">'[5]wybrane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9">'[5]wybrane dane finansowe 1'!#REF!</definedName>
    <definedName name="_5fsmm250m26" localSheetId="15">'[5]wybrane dane finansowe 1'!#REF!</definedName>
    <definedName name="_5fsmm250m26" localSheetId="16">'[5]wybrane dane finansowe 1'!#REF!</definedName>
    <definedName name="_5fsmm250m26">'[5]wybrane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9">'[5]wybrane dane finansowe 1'!#REF!</definedName>
    <definedName name="_5gc84n50m16" localSheetId="15">'[5]wybrane dane finansowe 1'!#REF!</definedName>
    <definedName name="_5gc84n50m16" localSheetId="16">'[5]wybrane dane finansowe 1'!#REF!</definedName>
    <definedName name="_5gc84n50m16">'[5]wybrane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9">'[5]wybrane dane finansowe 1'!#REF!</definedName>
    <definedName name="_5icx4n53q14" localSheetId="15">'[5]wybrane dane finansowe 1'!#REF!</definedName>
    <definedName name="_5icx4n53q14" localSheetId="16">'[5]wybrane dane finansowe 1'!#REF!</definedName>
    <definedName name="_5icx4n53q14">'[5]wybrane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9">'[5]wybrane dane finansowe 1'!#REF!</definedName>
    <definedName name="_5ks0lx50m1y" localSheetId="15">'[5]wybrane dane finansowe 1'!#REF!</definedName>
    <definedName name="_5ks0lx50m1y" localSheetId="16">'[5]wybrane dane finansowe 1'!#REF!</definedName>
    <definedName name="_5ks0lx50m1y">'[5]wybrane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9">'[5]wybrane dane finansowe 1'!#REF!</definedName>
    <definedName name="_5lz2jp4y21h" localSheetId="15">'[5]wybrane dane finansowe 1'!#REF!</definedName>
    <definedName name="_5lz2jp4y21h" localSheetId="16">'[5]wybrane dane finansowe 1'!#REF!</definedName>
    <definedName name="_5lz2jp4y21h">'[5]wybrane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9">'[5]wybrane dane finansowe 1'!#REF!</definedName>
    <definedName name="_5mpyt850m8" localSheetId="15">'[5]wybrane dane finansowe 1'!#REF!</definedName>
    <definedName name="_5mpyt850m8" localSheetId="16">'[5]wybrane dane finansowe 1'!#REF!</definedName>
    <definedName name="_5mpyt850m8">'[5]wybrane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9">'[5]wybrane dane finansowe 1'!#REF!</definedName>
    <definedName name="_5nu0pd53q2o" localSheetId="15">'[5]wybrane dane finansowe 1'!#REF!</definedName>
    <definedName name="_5nu0pd53q2o" localSheetId="16">'[5]wybrane dane finansowe 1'!#REF!</definedName>
    <definedName name="_5nu0pd53q2o">'[5]wybrane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9">'[5]wybrane dane finansowe 1'!#REF!</definedName>
    <definedName name="_5qx4q95072f" localSheetId="15">'[5]wybrane dane finansowe 1'!#REF!</definedName>
    <definedName name="_5qx4q95072f" localSheetId="16">'[5]wybrane dane finansowe 1'!#REF!</definedName>
    <definedName name="_5qx4q95072f">'[5]wybrane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9">'[5]wybrane dane finansowe 1'!#REF!</definedName>
    <definedName name="_5v0u2n518m" localSheetId="15">'[5]wybrane dane finansowe 1'!#REF!</definedName>
    <definedName name="_5v0u2n518m" localSheetId="16">'[5]wybrane dane finansowe 1'!#REF!</definedName>
    <definedName name="_5v0u2n518m">'[5]wybrane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9">'[5]wybrane dane finansowe 1'!#REF!</definedName>
    <definedName name="_5vy82y4zln" localSheetId="15">'[5]wybrane dane finansowe 1'!#REF!</definedName>
    <definedName name="_5vy82y4zln" localSheetId="16">'[5]wybrane dane finansowe 1'!#REF!</definedName>
    <definedName name="_5vy82y4zln">'[5]wybrane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9">'[5]wybrane dane finansowe 1'!#REF!</definedName>
    <definedName name="_5wcsyt53q1g" localSheetId="15">'[5]wybrane dane finansowe 1'!#REF!</definedName>
    <definedName name="_5wcsyt53q1g" localSheetId="16">'[5]wybrane dane finansowe 1'!#REF!</definedName>
    <definedName name="_5wcsyt53q1g">'[5]wybrane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9">'[5]wybrane dane finansowe 1'!#REF!</definedName>
    <definedName name="_5we0zl50726" localSheetId="15">'[5]wybrane dane finansowe 1'!#REF!</definedName>
    <definedName name="_5we0zl50726" localSheetId="16">'[5]wybrane dane finansowe 1'!#REF!</definedName>
    <definedName name="_5we0zl50726">'[5]wybrane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9">'[5]wybrane dane finansowe 1'!#REF!</definedName>
    <definedName name="_5zxb4e536y" localSheetId="15">'[5]wybrane dane finansowe 1'!#REF!</definedName>
    <definedName name="_5zxb4e536y" localSheetId="16">'[5]wybrane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9">'[5]wybrane dane finansowe 1'!#REF!</definedName>
    <definedName name="_624n09536i" localSheetId="15">'[5]wybrane dane finansowe 1'!#REF!</definedName>
    <definedName name="_624n09536i" localSheetId="16">'[5]wybrane dane finansowe 1'!#REF!</definedName>
    <definedName name="_624n09536i">'[5]wybrane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9">'[5]wybrane dane finansowe 1'!#REF!</definedName>
    <definedName name="_62ux0u54j1q" localSheetId="15">'[5]wybrane dane finansowe 1'!#REF!</definedName>
    <definedName name="_62ux0u54j1q" localSheetId="16">'[5]wybrane dane finansowe 1'!#REF!</definedName>
    <definedName name="_62ux0u54j1q">'[5]wybrane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9">'[5]wybrane dane finansowe 1'!#REF!</definedName>
    <definedName name="_642tw950mh" localSheetId="15">'[5]wybrane dane finansowe 1'!#REF!</definedName>
    <definedName name="_642tw950mh" localSheetId="16">'[5]wybrane dane finansowe 1'!#REF!</definedName>
    <definedName name="_642tw950mh">'[5]wybrane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9">'[5]wybrane dane finansowe 1'!#REF!</definedName>
    <definedName name="_64ilkv4y22c" localSheetId="15">'[5]wybrane dane finansowe 1'!#REF!</definedName>
    <definedName name="_64ilkv4y22c" localSheetId="16">'[5]wybrane dane finansowe 1'!#REF!</definedName>
    <definedName name="_64ilkv4y22c">'[5]wybrane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9">'[5]wybrane dane finansowe 1'!#REF!</definedName>
    <definedName name="_655eg753q23" localSheetId="15">'[5]wybrane dane finansowe 1'!#REF!</definedName>
    <definedName name="_655eg753q23" localSheetId="16">'[5]wybrane dane finansowe 1'!#REF!</definedName>
    <definedName name="_655eg753q23">'[5]wybrane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9">'[5]wybrane dane finansowe 1'!#REF!</definedName>
    <definedName name="_65sgoe53q1q" localSheetId="15">'[5]wybrane dane finansowe 1'!#REF!</definedName>
    <definedName name="_65sgoe53q1q" localSheetId="16">'[5]wybrane dane finansowe 1'!#REF!</definedName>
    <definedName name="_65sgoe53q1q">'[5]wybrane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9">'[5]wybrane dane finansowe 1'!#REF!</definedName>
    <definedName name="_667c2w4y21k" localSheetId="15">'[5]wybrane dane finansowe 1'!#REF!</definedName>
    <definedName name="_667c2w4y21k" localSheetId="16">'[5]wybrane dane finansowe 1'!#REF!</definedName>
    <definedName name="_667c2w4y21k">'[5]wybrane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9">'[5]wybrane dane finansowe 1'!#REF!</definedName>
    <definedName name="_66uf3t5182a" localSheetId="15">'[5]wybrane dane finansowe 1'!#REF!</definedName>
    <definedName name="_66uf3t5182a" localSheetId="16">'[5]wybrane dane finansowe 1'!#REF!</definedName>
    <definedName name="_66uf3t5182a">'[5]wybrane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9">'[5]wybrane dane finansowe 1'!#REF!</definedName>
    <definedName name="_67r20k518j" localSheetId="15">'[5]wybrane dane finansowe 1'!#REF!</definedName>
    <definedName name="_67r20k518j" localSheetId="16">'[5]wybrane dane finansowe 1'!#REF!</definedName>
    <definedName name="_67r20k518j">'[5]wybrane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9">'[5]wybrane dane finansowe 1'!#REF!</definedName>
    <definedName name="_67ymp3536b" localSheetId="15">'[5]wybrane dane finansowe 1'!#REF!</definedName>
    <definedName name="_67ymp3536b" localSheetId="16">'[5]wybrane dane finansowe 1'!#REF!</definedName>
    <definedName name="_67ymp3536b">'[5]wybrane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9">'[5]wybrane dane finansowe 1'!#REF!</definedName>
    <definedName name="_6ahs4l50m14" localSheetId="15">'[5]wybrane dane finansowe 1'!#REF!</definedName>
    <definedName name="_6ahs4l50m14" localSheetId="16">'[5]wybrane dane finansowe 1'!#REF!</definedName>
    <definedName name="_6ahs4l50m14">'[5]wybrane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9">'[5]wybrane dane finansowe 1'!#REF!</definedName>
    <definedName name="_6e48ia4yse" localSheetId="15">'[5]wybrane dane finansowe 1'!#REF!</definedName>
    <definedName name="_6e48ia4yse" localSheetId="16">'[5]wybrane dane finansowe 1'!#REF!</definedName>
    <definedName name="_6e48ia4yse">'[5]wybrane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9">'[5]wybrane dane finansowe 1'!#REF!</definedName>
    <definedName name="_6fphj24ysk" localSheetId="15">'[5]wybrane dane finansowe 1'!#REF!</definedName>
    <definedName name="_6fphj24ysk" localSheetId="16">'[5]wybrane dane finansowe 1'!#REF!</definedName>
    <definedName name="_6fphj24ysk">'[5]wybrane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9">'[5]wybrane dane finansowe 1'!#REF!</definedName>
    <definedName name="_6giqzq518f" localSheetId="15">'[5]wybrane dane finansowe 1'!#REF!</definedName>
    <definedName name="_6giqzq518f" localSheetId="16">'[5]wybrane dane finansowe 1'!#REF!</definedName>
    <definedName name="_6giqzq518f">'[5]wybrane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9">'[5]wybrane dane finansowe 1'!#REF!</definedName>
    <definedName name="_6gmuts4y22r" localSheetId="15">'[5]wybrane dane finansowe 1'!#REF!</definedName>
    <definedName name="_6gmuts4y22r" localSheetId="16">'[5]wybrane dane finansowe 1'!#REF!</definedName>
    <definedName name="_6gmuts4y22r">'[5]wybrane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9">'[5]wybrane dane finansowe 1'!#REF!</definedName>
    <definedName name="_6gpqyb50713" localSheetId="15">'[5]wybrane dane finansowe 1'!#REF!</definedName>
    <definedName name="_6gpqyb50713" localSheetId="16">'[5]wybrane dane finansowe 1'!#REF!</definedName>
    <definedName name="_6gpqyb50713">'[5]wybrane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9">'[5]wybrane dane finansowe 1'!#REF!</definedName>
    <definedName name="_6hvh7v50mf" localSheetId="15">'[5]wybrane dane finansowe 1'!#REF!</definedName>
    <definedName name="_6hvh7v50mf" localSheetId="16">'[5]wybrane dane finansowe 1'!#REF!</definedName>
    <definedName name="_6hvh7v50mf">'[5]wybrane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9">'[5]wybrane dane finansowe 1'!#REF!</definedName>
    <definedName name="_6lhk8150m2s" localSheetId="15">'[5]wybrane dane finansowe 1'!#REF!</definedName>
    <definedName name="_6lhk8150m2s" localSheetId="16">'[5]wybrane dane finansowe 1'!#REF!</definedName>
    <definedName name="_6lhk8150m2s">'[5]wybrane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9">'[5]wybrane dane finansowe 1'!#REF!</definedName>
    <definedName name="_6md39d4zl1k" localSheetId="15">'[5]wybrane dane finansowe 1'!#REF!</definedName>
    <definedName name="_6md39d4zl1k" localSheetId="16">'[5]wybrane dane finansowe 1'!#REF!</definedName>
    <definedName name="_6md39d4zl1k">'[5]wybrane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9">'[5]wybrane dane finansowe 1'!#REF!</definedName>
    <definedName name="_6mgj6150m2k" localSheetId="15">'[5]wybrane dane finansowe 1'!#REF!</definedName>
    <definedName name="_6mgj6150m2k" localSheetId="16">'[5]wybrane dane finansowe 1'!#REF!</definedName>
    <definedName name="_6mgj6150m2k">'[5]wybrane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9">'[5]wybrane dane finansowe 1'!#REF!</definedName>
    <definedName name="_6obdyt54j1d" localSheetId="15">'[5]wybrane dane finansowe 1'!#REF!</definedName>
    <definedName name="_6obdyt54j1d" localSheetId="16">'[5]wybrane dane finansowe 1'!#REF!</definedName>
    <definedName name="_6obdyt54j1d">'[5]wybrane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9">'[5]wybrane dane finansowe 1'!#REF!</definedName>
    <definedName name="_6qwmt04ys9" localSheetId="15">'[5]wybrane dane finansowe 1'!#REF!</definedName>
    <definedName name="_6qwmt04ys9" localSheetId="16">'[5]wybrane dane finansowe 1'!#REF!</definedName>
    <definedName name="_6qwmt04ys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9">'[5]wybrane dane finansowe 1'!#REF!</definedName>
    <definedName name="_6sft3w53q1z" localSheetId="15">'[5]wybrane dane finansowe 1'!#REF!</definedName>
    <definedName name="_6sft3w53q1z" localSheetId="16">'[5]wybrane dane finansowe 1'!#REF!</definedName>
    <definedName name="_6sft3w53q1z">'[5]wybrane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9">'[5]wybrane dane finansowe 1'!#REF!</definedName>
    <definedName name="_6tumn54y21r" localSheetId="15">'[5]wybrane dane finansowe 1'!#REF!</definedName>
    <definedName name="_6tumn54y21r" localSheetId="16">'[5]wybrane dane finansowe 1'!#REF!</definedName>
    <definedName name="_6tumn54y21r">'[5]wybrane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9">'[5]wybrane dane finansowe 1'!#REF!</definedName>
    <definedName name="_6va5r24y215" localSheetId="15">'[5]wybrane dane finansowe 1'!#REF!</definedName>
    <definedName name="_6va5r24y215" localSheetId="16">'[5]wybrane dane finansowe 1'!#REF!</definedName>
    <definedName name="_6va5r24y215">'[5]wybrane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9">'[5]wybrane dane finansowe 1'!#REF!</definedName>
    <definedName name="_6vwr7r518x" localSheetId="15">'[5]wybrane dane finansowe 1'!#REF!</definedName>
    <definedName name="_6vwr7r518x" localSheetId="16">'[5]wybrane dane finansowe 1'!#REF!</definedName>
    <definedName name="_6vwr7r518x">'[5]wybrane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9">'[5]wybrane dane finansowe 1'!#REF!</definedName>
    <definedName name="_6xo50y4y2n" localSheetId="15">'[5]wybrane dane finansowe 1'!#REF!</definedName>
    <definedName name="_6xo50y4y2n" localSheetId="16">'[5]wybrane dane finansowe 1'!#REF!</definedName>
    <definedName name="_6xo50y4y2n">'[5]wybrane dane finansowe 1'!#REF!</definedName>
    <definedName name="_7_0_0mota" localSheetId="1">#REF!</definedName>
    <definedName name="_7_0_0mota" localSheetId="3">#REF!</definedName>
    <definedName name="_7_0_0mota" localSheetId="9">#REF!</definedName>
    <definedName name="_7_0_0mota" localSheetId="15">#REF!</definedName>
    <definedName name="_7_0_0mota">#REF!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9">'[5]wybrane dane finansowe 1'!#REF!</definedName>
    <definedName name="_71g1sw54j1x" localSheetId="15">'[5]wybrane dane finansowe 1'!#REF!</definedName>
    <definedName name="_71g1sw54j1x" localSheetId="16">'[5]wybrane dane finansowe 1'!#REF!</definedName>
    <definedName name="_71g1sw54j1x">'[5]wybrane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9">'[5]wybrane dane finansowe 1'!#REF!</definedName>
    <definedName name="_74dpxa4zl11" localSheetId="15">'[5]wybrane dane finansowe 1'!#REF!</definedName>
    <definedName name="_74dpxa4zl11" localSheetId="16">'[5]wybrane dane finansowe 1'!#REF!</definedName>
    <definedName name="_74dpxa4zl11">'[5]wybrane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9">'[5]wybrane dane finansowe 1'!#REF!</definedName>
    <definedName name="_74yhx853qu" localSheetId="15">'[5]wybrane dane finansowe 1'!#REF!</definedName>
    <definedName name="_74yhx853qu" localSheetId="16">'[5]wybrane dane finansowe 1'!#REF!</definedName>
    <definedName name="_74yhx853qu">'[5]wybrane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9">'[5]wybrane dane finansowe 1'!#REF!</definedName>
    <definedName name="_76zhox54j2n" localSheetId="15">'[5]wybrane dane finansowe 1'!#REF!</definedName>
    <definedName name="_76zhox54j2n" localSheetId="16">'[5]wybrane dane finansowe 1'!#REF!</definedName>
    <definedName name="_76zhox54j2n">'[5]wybrane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9">'[5]wybrane dane finansowe 1'!#REF!</definedName>
    <definedName name="_78oahv53q1v" localSheetId="15">'[5]wybrane dane finansowe 1'!#REF!</definedName>
    <definedName name="_78oahv53q1v" localSheetId="16">'[5]wybrane dane finansowe 1'!#REF!</definedName>
    <definedName name="_78oahv53q1v">'[5]wybrane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9">'[5]wybrane dane finansowe 1'!#REF!</definedName>
    <definedName name="_7a89c75071n" localSheetId="15">'[5]wybrane dane finansowe 1'!#REF!</definedName>
    <definedName name="_7a89c75071n" localSheetId="16">'[5]wybrane dane finansowe 1'!#REF!</definedName>
    <definedName name="_7a89c75071n">'[5]wybrane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9">'[5]wybrane dane finansowe 1'!#REF!</definedName>
    <definedName name="_7ej20d5071i" localSheetId="15">'[5]wybrane dane finansowe 1'!#REF!</definedName>
    <definedName name="_7ej20d5071i" localSheetId="16">'[5]wybrane dane finansowe 1'!#REF!</definedName>
    <definedName name="_7ej20d5071i">'[5]wybrane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9">'[5]wybrane dane finansowe 1'!#REF!</definedName>
    <definedName name="_7gq0ov5071v" localSheetId="15">'[5]wybrane dane finansowe 1'!#REF!</definedName>
    <definedName name="_7gq0ov5071v" localSheetId="16">'[5]wybrane dane finansowe 1'!#REF!</definedName>
    <definedName name="_7gq0ov5071v">'[5]wybrane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9">'[5]wybrane dane finansowe 1'!#REF!</definedName>
    <definedName name="_7icqee54j1o" localSheetId="15">'[5]wybrane dane finansowe 1'!#REF!</definedName>
    <definedName name="_7icqee54j1o" localSheetId="16">'[5]wybrane dane finansowe 1'!#REF!</definedName>
    <definedName name="_7icqee54j1o">'[5]wybrane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9">'[5]wybrane dane finansowe 1'!#REF!</definedName>
    <definedName name="_7mvbdo507x" localSheetId="15">'[5]wybrane dane finansowe 1'!#REF!</definedName>
    <definedName name="_7mvbdo507x" localSheetId="16">'[5]wybrane dane finansowe 1'!#REF!</definedName>
    <definedName name="_7mvbdo507x">'[5]wybrane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9">'[5]wybrane dane finansowe 1'!#REF!</definedName>
    <definedName name="_7nr6tg518t" localSheetId="15">'[5]wybrane dane finansowe 1'!#REF!</definedName>
    <definedName name="_7nr6tg518t" localSheetId="16">'[5]wybrane dane finansowe 1'!#REF!</definedName>
    <definedName name="_7nr6tg518t">'[5]wybrane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9">'[5]wybrane dane finansowe 1'!#REF!</definedName>
    <definedName name="_7ppgv35072h" localSheetId="15">'[5]wybrane dane finansowe 1'!#REF!</definedName>
    <definedName name="_7ppgv35072h" localSheetId="16">'[5]wybrane dane finansowe 1'!#REF!</definedName>
    <definedName name="_7ppgv35072h">'[5]wybrane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9">'[5]wybrane dane finansowe 1'!#REF!</definedName>
    <definedName name="_7rlbip507h" localSheetId="15">'[5]wybrane dane finansowe 1'!#REF!</definedName>
    <definedName name="_7rlbip507h" localSheetId="16">'[5]wybrane dane finansowe 1'!#REF!</definedName>
    <definedName name="_7rlbip507h">'[5]wybrane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9">'[5]wybrane dane finansowe 1'!#REF!</definedName>
    <definedName name="_7sslre53qm" localSheetId="15">'[5]wybrane dane finansowe 1'!#REF!</definedName>
    <definedName name="_7sslre53qm" localSheetId="16">'[5]wybrane dane finansowe 1'!#REF!</definedName>
    <definedName name="_7sslre53qm">'[5]wybrane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9">'[5]wybrane dane finansowe 1'!#REF!</definedName>
    <definedName name="_7tmpch4zlg" localSheetId="15">'[5]wybrane dane finansowe 1'!#REF!</definedName>
    <definedName name="_7tmpch4zlg" localSheetId="16">'[5]wybrane dane finansowe 1'!#REF!</definedName>
    <definedName name="_7tmpch4zlg">'[5]wybrane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9">'[5]wybrane dane finansowe 1'!#REF!</definedName>
    <definedName name="_7u3jp3518s" localSheetId="15">'[5]wybrane dane finansowe 1'!#REF!</definedName>
    <definedName name="_7u3jp3518s" localSheetId="16">'[5]wybrane dane finansowe 1'!#REF!</definedName>
    <definedName name="_7u3jp3518s">'[5]wybrane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9">'[5]wybrane dane finansowe 1'!#REF!</definedName>
    <definedName name="_7wbvm14x910" localSheetId="15">'[5]wybrane dane finansowe 1'!#REF!</definedName>
    <definedName name="_7wbvm14x910" localSheetId="16">'[5]wybrane dane finansowe 1'!#REF!</definedName>
    <definedName name="_7wbvm14x91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9">'[5]wybrane dane finansowe 1'!#REF!</definedName>
    <definedName name="_7y2jrc53610" localSheetId="15">'[5]wybrane dane finansowe 1'!#REF!</definedName>
    <definedName name="_7y2jrc53610" localSheetId="16">'[5]wybrane dane finansowe 1'!#REF!</definedName>
    <definedName name="_7y2jrc53610">'[5]wybrane dane finansowe 1'!#REF!</definedName>
    <definedName name="_8_0_0mota" localSheetId="1">'[12]#ADR'!#REF!</definedName>
    <definedName name="_8_0_0mota" localSheetId="3">'[12]#ADR'!#REF!</definedName>
    <definedName name="_8_0_0mota" localSheetId="9">'[12]#ADR'!#REF!</definedName>
    <definedName name="_8_0_0mota" localSheetId="15">'[12]#ADR'!#REF!</definedName>
    <definedName name="_8_0_0mota">'[12]#ADR'!#REF!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9">'[5]wybrane dane finansowe 1'!#REF!</definedName>
    <definedName name="_825qcp4y216" localSheetId="15">'[5]wybrane dane finansowe 1'!#REF!</definedName>
    <definedName name="_825qcp4y216" localSheetId="16">'[5]wybrane dane finansowe 1'!#REF!</definedName>
    <definedName name="_825qcp4y216">'[5]wybrane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9">'[5]wybrane dane finansowe 1'!#REF!</definedName>
    <definedName name="_846iq454jo" localSheetId="15">'[5]wybrane dane finansowe 1'!#REF!</definedName>
    <definedName name="_846iq454jo" localSheetId="16">'[5]wybrane dane finansowe 1'!#REF!</definedName>
    <definedName name="_846iq454jo">'[5]wybrane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9">'[5]wybrane dane finansowe 1'!#REF!</definedName>
    <definedName name="_89c4jx4y21i" localSheetId="15">'[5]wybrane dane finansowe 1'!#REF!</definedName>
    <definedName name="_89c4jx4y21i" localSheetId="16">'[5]wybrane dane finansowe 1'!#REF!</definedName>
    <definedName name="_89c4jx4y21i">'[5]wybrane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9">'[5]wybrane dane finansowe 1'!#REF!</definedName>
    <definedName name="_8beuwr50mv" localSheetId="15">'[5]wybrane dane finansowe 1'!#REF!</definedName>
    <definedName name="_8beuwr50mv" localSheetId="16">'[5]wybrane dane finansowe 1'!#REF!</definedName>
    <definedName name="_8beuwr50mv">'[5]wybrane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9">'[5]wybrane dane finansowe 1'!#REF!</definedName>
    <definedName name="_8cxlul50m1q" localSheetId="15">'[5]wybrane dane finansowe 1'!#REF!</definedName>
    <definedName name="_8cxlul50m1q" localSheetId="16">'[5]wybrane dane finansowe 1'!#REF!</definedName>
    <definedName name="_8cxlul50m1q">'[5]wybrane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9">'[5]wybrane dane finansowe 1'!#REF!</definedName>
    <definedName name="_8hfuju50m2h" localSheetId="15">'[5]wybrane dane finansowe 1'!#REF!</definedName>
    <definedName name="_8hfuju50m2h" localSheetId="16">'[5]wybrane dane finansowe 1'!#REF!</definedName>
    <definedName name="_8hfuju50m2h">'[5]wybrane dane finansowe 1'!#REF!</definedName>
    <definedName name="_8idedh4x9r" localSheetId="1">#REF!</definedName>
    <definedName name="_8idedh4x9r" localSheetId="3">#REF!</definedName>
    <definedName name="_8idedh4x9r" localSheetId="9">#REF!</definedName>
    <definedName name="_8idedh4x9r" localSheetId="15">#REF!</definedName>
    <definedName name="_8idedh4x9r">#REF!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9">'[5]wybrane dane finansowe 1'!#REF!</definedName>
    <definedName name="_8iencb53q2i" localSheetId="15">'[5]wybrane dane finansowe 1'!#REF!</definedName>
    <definedName name="_8iencb53q2i" localSheetId="16">'[5]wybrane dane finansowe 1'!#REF!</definedName>
    <definedName name="_8iencb53q2i">'[5]wybrane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9">'[5]wybrane dane finansowe 1'!#REF!</definedName>
    <definedName name="_8iqvew4zl1i" localSheetId="15">'[5]wybrane dane finansowe 1'!#REF!</definedName>
    <definedName name="_8iqvew4zl1i" localSheetId="16">'[5]wybrane dane finansowe 1'!#REF!</definedName>
    <definedName name="_8iqvew4zl1i">'[5]wybrane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9">'[5]wybrane dane finansowe 1'!#REF!</definedName>
    <definedName name="_8jdwxz4y28" localSheetId="15">'[5]wybrane dane finansowe 1'!#REF!</definedName>
    <definedName name="_8jdwxz4y28" localSheetId="16">'[5]wybrane dane finansowe 1'!#REF!</definedName>
    <definedName name="_8jdwxz4y28">'[5]wybrane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9">'[5]wybrane dane finansowe 1'!#REF!</definedName>
    <definedName name="_8kfjak5071k" localSheetId="15">'[5]wybrane dane finansowe 1'!#REF!</definedName>
    <definedName name="_8kfjak5071k" localSheetId="16">'[5]wybrane dane finansowe 1'!#REF!</definedName>
    <definedName name="_8kfjak5071k">'[5]wybrane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9">'[5]wybrane dane finansowe 1'!#REF!</definedName>
    <definedName name="_8ld9ix54j26" localSheetId="15">'[5]wybrane dane finansowe 1'!#REF!</definedName>
    <definedName name="_8ld9ix54j26" localSheetId="16">'[5]wybrane dane finansowe 1'!#REF!</definedName>
    <definedName name="_8ld9ix54j26">'[5]wybrane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9">'[5]wybrane dane finansowe 1'!#REF!</definedName>
    <definedName name="_8lym9g54jy" localSheetId="15">'[5]wybrane dane finansowe 1'!#REF!</definedName>
    <definedName name="_8lym9g54jy" localSheetId="16">'[5]wybrane dane finansowe 1'!#REF!</definedName>
    <definedName name="_8lym9g54jy">'[5]wybrane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9">'[5]wybrane dane finansowe 1'!#REF!</definedName>
    <definedName name="_8m5wdn4y21s" localSheetId="15">'[5]wybrane dane finansowe 1'!#REF!</definedName>
    <definedName name="_8m5wdn4y21s" localSheetId="16">'[5]wybrane dane finansowe 1'!#REF!</definedName>
    <definedName name="_8m5wdn4y21s">'[5]wybrane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9">'[5]wybrane dane finansowe 1'!#REF!</definedName>
    <definedName name="_8n28zj53q2b" localSheetId="15">'[5]wybrane dane finansowe 1'!#REF!</definedName>
    <definedName name="_8n28zj53q2b" localSheetId="16">'[5]wybrane dane finansowe 1'!#REF!</definedName>
    <definedName name="_8n28zj53q2b">'[5]wybrane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9">'[5]wybrane dane finansowe 1'!#REF!</definedName>
    <definedName name="_8o3da25181t" localSheetId="15">'[5]wybrane dane finansowe 1'!#REF!</definedName>
    <definedName name="_8o3da25181t" localSheetId="16">'[5]wybrane dane finansowe 1'!#REF!</definedName>
    <definedName name="_8o3da25181t">'[5]wybrane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9">'[5]wybrane dane finansowe 1'!#REF!</definedName>
    <definedName name="_8ockt153qg" localSheetId="15">'[5]wybrane dane finansowe 1'!#REF!</definedName>
    <definedName name="_8ockt153qg" localSheetId="16">'[5]wybrane dane finansowe 1'!#REF!</definedName>
    <definedName name="_8ockt153qg">'[5]wybrane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9">'[5]wybrane dane finansowe 1'!#REF!</definedName>
    <definedName name="_8onocr4y232" localSheetId="15">'[5]wybrane dane finansowe 1'!#REF!</definedName>
    <definedName name="_8onocr4y232" localSheetId="16">'[5]wybrane dane finansowe 1'!#REF!</definedName>
    <definedName name="_8onocr4y232">'[5]wybrane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9">'[5]wybrane dane finansowe 1'!#REF!</definedName>
    <definedName name="_8qgn4i4zlr" localSheetId="15">'[5]wybrane dane finansowe 1'!#REF!</definedName>
    <definedName name="_8qgn4i4zlr" localSheetId="16">'[5]wybrane dane finansowe 1'!#REF!</definedName>
    <definedName name="_8qgn4i4zlr">'[5]wybrane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9">'[5]wybrane dane finansowe 1'!#REF!</definedName>
    <definedName name="_8rrhn74y237" localSheetId="15">'[5]wybrane dane finansowe 1'!#REF!</definedName>
    <definedName name="_8rrhn74y237" localSheetId="16">'[5]wybrane dane finansowe 1'!#REF!</definedName>
    <definedName name="_8rrhn74y237">'[5]wybrane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9">'[5]wybrane dane finansowe 1'!#REF!</definedName>
    <definedName name="_8ruzvf54j20" localSheetId="15">'[5]wybrane dane finansowe 1'!#REF!</definedName>
    <definedName name="_8ruzvf54j20" localSheetId="16">'[5]wybrane dane finansowe 1'!#REF!</definedName>
    <definedName name="_8ruzvf54j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9">'[5]wybrane dane finansowe 1'!#REF!</definedName>
    <definedName name="_8t3fqk51819" localSheetId="15">'[5]wybrane dane finansowe 1'!#REF!</definedName>
    <definedName name="_8t3fqk51819" localSheetId="16">'[5]wybrane dane finansowe 1'!#REF!</definedName>
    <definedName name="_8t3fqk518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9">'[5]wybrane dane finansowe 1'!#REF!</definedName>
    <definedName name="_8wici354j2k" localSheetId="15">'[5]wybrane dane finansowe 1'!#REF!</definedName>
    <definedName name="_8wici354j2k" localSheetId="16">'[5]wybrane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9">'[5]wybrane dane finansowe 1'!#REF!</definedName>
    <definedName name="_92e7kj53q1i" localSheetId="15">'[5]wybrane dane finansowe 1'!#REF!</definedName>
    <definedName name="_92e7kj53q1i" localSheetId="16">'[5]wybrane dane finansowe 1'!#REF!</definedName>
    <definedName name="_92e7kj53q1i">'[5]wybrane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9">'[5]wybrane dane finansowe 1'!#REF!</definedName>
    <definedName name="_92q6gz51818" localSheetId="15">'[5]wybrane dane finansowe 1'!#REF!</definedName>
    <definedName name="_92q6gz51818" localSheetId="16">'[5]wybrane dane finansowe 1'!#REF!</definedName>
    <definedName name="_92q6gz51818">'[5]wybrane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9">'[5]wybrane dane finansowe 1'!#REF!</definedName>
    <definedName name="_931oqc50m28" localSheetId="15">'[5]wybrane dane finansowe 1'!#REF!</definedName>
    <definedName name="_931oqc50m28" localSheetId="16">'[5]wybrane dane finansowe 1'!#REF!</definedName>
    <definedName name="_931oqc50m28">'[5]wybrane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9">'[5]wybrane dane finansowe 1'!#REF!</definedName>
    <definedName name="_940t3o518e" localSheetId="15">'[5]wybrane dane finansowe 1'!#REF!</definedName>
    <definedName name="_940t3o518e" localSheetId="16">'[5]wybrane dane finansowe 1'!#REF!</definedName>
    <definedName name="_940t3o518e">'[5]wybrane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9">'[5]wybrane dane finansowe 1'!#REF!</definedName>
    <definedName name="_973bfx4y22s" localSheetId="15">'[5]wybrane dane finansowe 1'!#REF!</definedName>
    <definedName name="_973bfx4y22s" localSheetId="16">'[5]wybrane dane finansowe 1'!#REF!</definedName>
    <definedName name="_973bfx4y22s">'[5]wybrane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9">'[5]wybrane dane finansowe 1'!#REF!</definedName>
    <definedName name="_9cqbv74y21l" localSheetId="15">'[5]wybrane dane finansowe 1'!#REF!</definedName>
    <definedName name="_9cqbv74y21l" localSheetId="16">'[5]wybrane dane finansowe 1'!#REF!</definedName>
    <definedName name="_9cqbv74y21l">'[5]wybrane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9">'[5]wybrane dane finansowe 1'!#REF!</definedName>
    <definedName name="_9fzab95181u" localSheetId="15">'[5]wybrane dane finansowe 1'!#REF!</definedName>
    <definedName name="_9fzab95181u" localSheetId="16">'[5]wybrane dane finansowe 1'!#REF!</definedName>
    <definedName name="_9fzab95181u">'[5]wybrane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9">'[5]wybrane dane finansowe 1'!#REF!</definedName>
    <definedName name="_9j2fbv507r" localSheetId="15">'[5]wybrane dane finansowe 1'!#REF!</definedName>
    <definedName name="_9j2fbv507r" localSheetId="16">'[5]wybrane dane finansowe 1'!#REF!</definedName>
    <definedName name="_9j2fbv507r">'[5]wybrane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9">'[5]wybrane dane finansowe 1'!#REF!</definedName>
    <definedName name="_9ka1b453q20" localSheetId="15">'[5]wybrane dane finansowe 1'!#REF!</definedName>
    <definedName name="_9ka1b453q20" localSheetId="16">'[5]wybrane dane finansowe 1'!#REF!</definedName>
    <definedName name="_9ka1b453q20">'[5]wybrane dane finansowe 1'!#REF!</definedName>
    <definedName name="_9obk1g4x9f" localSheetId="1">#REF!</definedName>
    <definedName name="_9obk1g4x9f" localSheetId="3">#REF!</definedName>
    <definedName name="_9obk1g4x9f" localSheetId="9">#REF!</definedName>
    <definedName name="_9obk1g4x9f" localSheetId="15">#REF!</definedName>
    <definedName name="_9obk1g4x9f">#REF!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9">'[5]wybrane dane finansowe 1'!#REF!</definedName>
    <definedName name="_9uhxjw4y2k" localSheetId="15">'[5]wybrane dane finansowe 1'!#REF!</definedName>
    <definedName name="_9uhxjw4y2k" localSheetId="16">'[5]wybrane dane finansowe 1'!#REF!</definedName>
    <definedName name="_9uhxjw4y2k">'[5]wybrane dane finansowe 1'!#REF!</definedName>
    <definedName name="_9uombz4x98" localSheetId="1">#REF!</definedName>
    <definedName name="_9uombz4x98" localSheetId="3">#REF!</definedName>
    <definedName name="_9uombz4x98" localSheetId="9">#REF!</definedName>
    <definedName name="_9uombz4x98" localSheetId="15">#REF!</definedName>
    <definedName name="_9uombz4x98">#REF!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9">'[5]wybrane dane finansowe 1'!#REF!</definedName>
    <definedName name="_9xtk0n507l" localSheetId="15">'[5]wybrane dane finansowe 1'!#REF!</definedName>
    <definedName name="_9xtk0n507l" localSheetId="16">'[5]wybrane dane finansowe 1'!#REF!</definedName>
    <definedName name="_9xtk0n507l">'[5]wybrane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9">'[5]wybrane dane finansowe 1'!#REF!</definedName>
    <definedName name="_a09hj153619" localSheetId="15">'[5]wybrane dane finansowe 1'!#REF!</definedName>
    <definedName name="_a09hj153619" localSheetId="16">'[5]wybrane dane finansowe 1'!#REF!</definedName>
    <definedName name="_a09hj1536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9">'[5]wybrane dane finansowe 1'!#REF!</definedName>
    <definedName name="_a2y7hx4y22v" localSheetId="15">'[5]wybrane dane finansowe 1'!#REF!</definedName>
    <definedName name="_a2y7hx4y22v" localSheetId="16">'[5]wybrane dane finansowe 1'!#REF!</definedName>
    <definedName name="_a2y7hx4y22v">'[5]wybrane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9">'[5]wybrane dane finansowe 1'!#REF!</definedName>
    <definedName name="_a3fjmr5071g" localSheetId="15">'[5]wybrane dane finansowe 1'!#REF!</definedName>
    <definedName name="_a3fjmr5071g" localSheetId="16">'[5]wybrane dane finansowe 1'!#REF!</definedName>
    <definedName name="_a3fjmr5071g">'[5]wybrane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9">'[5]wybrane dane finansowe 1'!#REF!</definedName>
    <definedName name="_a55tnw54j25" localSheetId="15">'[5]wybrane dane finansowe 1'!#REF!</definedName>
    <definedName name="_a55tnw54j25" localSheetId="16">'[5]wybrane dane finansowe 1'!#REF!</definedName>
    <definedName name="_a55tnw54j25">'[5]wybrane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9">'[5]wybrane dane finansowe 1'!#REF!</definedName>
    <definedName name="_a854yq54j2c" localSheetId="15">'[5]wybrane dane finansowe 1'!#REF!</definedName>
    <definedName name="_a854yq54j2c" localSheetId="16">'[5]wybrane dane finansowe 1'!#REF!</definedName>
    <definedName name="_a854yq54j2c">'[5]wybrane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9">'[5]wybrane dane finansowe 1'!#REF!</definedName>
    <definedName name="_a9nai354ja" localSheetId="15">'[5]wybrane dane finansowe 1'!#REF!</definedName>
    <definedName name="_a9nai354ja" localSheetId="16">'[5]wybrane dane finansowe 1'!#REF!</definedName>
    <definedName name="_a9nai354ja">'[5]wybrane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9">'[5]wybrane dane finansowe 1'!#REF!</definedName>
    <definedName name="_aa97mp53q1c" localSheetId="15">'[5]wybrane dane finansowe 1'!#REF!</definedName>
    <definedName name="_aa97mp53q1c" localSheetId="16">'[5]wybrane dane finansowe 1'!#REF!</definedName>
    <definedName name="_aa97mp53q1c">'[5]wybrane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9">'[5]wybrane dane finansowe 1'!#REF!</definedName>
    <definedName name="_ab4xfo54jw" localSheetId="15">'[5]wybrane dane finansowe 1'!#REF!</definedName>
    <definedName name="_ab4xfo54jw" localSheetId="16">'[5]wybrane dane finansowe 1'!#REF!</definedName>
    <definedName name="_ab4xfo54jw">'[5]wybrane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9">'[5]wybrane dane finansowe 1'!#REF!</definedName>
    <definedName name="_abref054j1s" localSheetId="15">'[5]wybrane dane finansowe 1'!#REF!</definedName>
    <definedName name="_abref054j1s" localSheetId="16">'[5]wybrane dane finansowe 1'!#REF!</definedName>
    <definedName name="_abref054j1s">'[5]wybrane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9">'[5]wybrane dane finansowe 1'!#REF!</definedName>
    <definedName name="_ac25lb50mc" localSheetId="15">'[5]wybrane dane finansowe 1'!#REF!</definedName>
    <definedName name="_ac25lb50mc" localSheetId="16">'[5]wybrane dane finansowe 1'!#REF!</definedName>
    <definedName name="_ac25lb50mc">'[5]wybrane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9">'[5]wybrane dane finansowe 1'!#REF!</definedName>
    <definedName name="_add58f54j2d" localSheetId="15">'[5]wybrane dane finansowe 1'!#REF!</definedName>
    <definedName name="_add58f54j2d" localSheetId="16">'[5]wybrane dane finansowe 1'!#REF!</definedName>
    <definedName name="_add58f54j2d">'[5]wybrane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9">'[5]wybrane dane finansowe 1'!#REF!</definedName>
    <definedName name="_adnssb4y213" localSheetId="15">'[5]wybrane dane finansowe 1'!#REF!</definedName>
    <definedName name="_adnssb4y213" localSheetId="16">'[5]wybrane dane finansowe 1'!#REF!</definedName>
    <definedName name="_adnssb4y213">'[5]wybrane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9">'[5]wybrane dane finansowe 1'!#REF!</definedName>
    <definedName name="_ah6z4b54j1a" localSheetId="15">'[5]wybrane dane finansowe 1'!#REF!</definedName>
    <definedName name="_ah6z4b54j1a" localSheetId="16">'[5]wybrane dane finansowe 1'!#REF!</definedName>
    <definedName name="_ah6z4b54j1a">'[5]wybrane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9">'[5]wybrane dane finansowe 1'!#REF!</definedName>
    <definedName name="_alg88351po" localSheetId="15">'[5]wybrane dane finansowe 1'!#REF!</definedName>
    <definedName name="_alg88351po" localSheetId="16">'[5]wybrane dane finansowe 1'!#REF!</definedName>
    <definedName name="_alg88351po">'[5]wybrane dane finansowe 1'!#REF!</definedName>
    <definedName name="_ALI1" localSheetId="1">#REF!</definedName>
    <definedName name="_ALI1" localSheetId="3">#REF!</definedName>
    <definedName name="_ALI1" localSheetId="9">#REF!</definedName>
    <definedName name="_ALI1" localSheetId="15">#REF!</definedName>
    <definedName name="_ALI1">#REF!</definedName>
    <definedName name="_ALI2" localSheetId="1">#REF!</definedName>
    <definedName name="_ALI2" localSheetId="3">#REF!</definedName>
    <definedName name="_ALI2" localSheetId="9">#REF!</definedName>
    <definedName name="_ALI2" localSheetId="15">#REF!</definedName>
    <definedName name="_ALI2">#REF!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9">'[5]wybrane dane finansowe 1'!#REF!</definedName>
    <definedName name="_alm9sd507b" localSheetId="15">'[5]wybrane dane finansowe 1'!#REF!</definedName>
    <definedName name="_alm9sd507b" localSheetId="16">'[5]wybrane dane finansowe 1'!#REF!</definedName>
    <definedName name="_alm9sd507b">'[5]wybrane dane finansowe 1'!#REF!</definedName>
    <definedName name="_AMI1" localSheetId="1">#REF!</definedName>
    <definedName name="_AMI1" localSheetId="3">#REF!</definedName>
    <definedName name="_AMI1" localSheetId="9">#REF!</definedName>
    <definedName name="_AMI1" localSheetId="15">#REF!</definedName>
    <definedName name="_AMI1">#REF!</definedName>
    <definedName name="_AMI2" localSheetId="1">#REF!</definedName>
    <definedName name="_AMI2" localSheetId="3">#REF!</definedName>
    <definedName name="_AMI2" localSheetId="9">#REF!</definedName>
    <definedName name="_AMI2" localSheetId="15">#REF!</definedName>
    <definedName name="_AMI2">#REF!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9">'[5]wybrane dane finansowe 1'!#REF!</definedName>
    <definedName name="_ano1or507a" localSheetId="15">'[5]wybrane dane finansowe 1'!#REF!</definedName>
    <definedName name="_ano1or507a" localSheetId="16">'[5]wybrane dane finansowe 1'!#REF!</definedName>
    <definedName name="_ano1or507a">'[5]wybrane dane finansowe 1'!#REF!</definedName>
    <definedName name="_AOI1" localSheetId="1">#REF!</definedName>
    <definedName name="_AOI1" localSheetId="3">#REF!</definedName>
    <definedName name="_AOI1" localSheetId="9">#REF!</definedName>
    <definedName name="_AOI1" localSheetId="15">#REF!</definedName>
    <definedName name="_AOI1">#REF!</definedName>
    <definedName name="_AOI2" localSheetId="1">#REF!</definedName>
    <definedName name="_AOI2" localSheetId="3">#REF!</definedName>
    <definedName name="_AOI2" localSheetId="9">#REF!</definedName>
    <definedName name="_AOI2" localSheetId="15">#REF!</definedName>
    <definedName name="_AOI2">#REF!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9">'[5]wybrane dane finansowe 1'!#REF!</definedName>
    <definedName name="_aplzg65181k" localSheetId="15">'[5]wybrane dane finansowe 1'!#REF!</definedName>
    <definedName name="_aplzg65181k" localSheetId="16">'[5]wybrane dane finansowe 1'!#REF!</definedName>
    <definedName name="_aplzg65181k">'[5]wybrane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9">'[5]wybrane dane finansowe 1'!#REF!</definedName>
    <definedName name="_aq9xl24ysj" localSheetId="15">'[5]wybrane dane finansowe 1'!#REF!</definedName>
    <definedName name="_aq9xl24ysj" localSheetId="16">'[5]wybrane dane finansowe 1'!#REF!</definedName>
    <definedName name="_aq9xl24ysj">'[5]wybrane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9">'[5]wybrane dane finansowe 1'!#REF!</definedName>
    <definedName name="_aqazn654jd" localSheetId="15">'[5]wybrane dane finansowe 1'!#REF!</definedName>
    <definedName name="_aqazn654jd" localSheetId="16">'[5]wybrane dane finansowe 1'!#REF!</definedName>
    <definedName name="_aqazn654jd">'[5]wybrane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9">'[5]wybrane dane finansowe 1'!#REF!</definedName>
    <definedName name="_au9s9051821" localSheetId="15">'[5]wybrane dane finansowe 1'!#REF!</definedName>
    <definedName name="_au9s9051821" localSheetId="16">'[5]wybrane dane finansowe 1'!#REF!</definedName>
    <definedName name="_au9s9051821">'[5]wybrane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9">'[5]wybrane dane finansowe 1'!#REF!</definedName>
    <definedName name="_ax1feu4zlj" localSheetId="15">'[5]wybrane dane finansowe 1'!#REF!</definedName>
    <definedName name="_ax1feu4zlj" localSheetId="16">'[5]wybrane dane finansowe 1'!#REF!</definedName>
    <definedName name="_ax1feu4zlj">'[5]wybrane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9">'[5]wybrane dane finansowe 1'!#REF!</definedName>
    <definedName name="_ay1qzp4zl1o" localSheetId="15">'[5]wybrane dane finansowe 1'!#REF!</definedName>
    <definedName name="_ay1qzp4zl1o" localSheetId="16">'[5]wybrane dane finansowe 1'!#REF!</definedName>
    <definedName name="_ay1qzp4zl1o">'[5]wybrane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9">'[5]wybrane dane finansowe 1'!#REF!</definedName>
    <definedName name="_az9g1_95hezpfuu2" localSheetId="15">'[5]wybrane dane finansowe 1'!#REF!</definedName>
    <definedName name="_az9g1_95hezpfuu2" localSheetId="16">'[5]wybrane dane finansowe 1'!#REF!</definedName>
    <definedName name="_az9g1_95hezpfuu2">'[5]wybrane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9">'[5]wybrane dane finansowe 1'!#REF!</definedName>
    <definedName name="_az9hi34zl19" localSheetId="15">'[5]wybrane dane finansowe 1'!#REF!</definedName>
    <definedName name="_az9hi34zl19" localSheetId="16">'[5]wybrane dane finansowe 1'!#REF!</definedName>
    <definedName name="_az9hi34zl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9">'[5]wybrane dane finansowe 1'!#REF!</definedName>
    <definedName name="_b4sc6850mj" localSheetId="15">'[5]wybrane dane finansowe 1'!#REF!</definedName>
    <definedName name="_b4sc6850mj" localSheetId="16">'[5]wybrane dane finansowe 1'!#REF!</definedName>
    <definedName name="_b4sc6850mj">'[5]wybrane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9">'[5]wybrane dane finansowe 1'!#REF!</definedName>
    <definedName name="_b4ymqi4zl1h" localSheetId="15">'[5]wybrane dane finansowe 1'!#REF!</definedName>
    <definedName name="_b4ymqi4zl1h" localSheetId="16">'[5]wybrane dane finansowe 1'!#REF!</definedName>
    <definedName name="_b4ymqi4zl1h">'[5]wybrane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9">'[5]wybrane dane finansowe 1'!#REF!</definedName>
    <definedName name="_b9mrb6507u" localSheetId="15">'[5]wybrane dane finansowe 1'!#REF!</definedName>
    <definedName name="_b9mrb6507u" localSheetId="16">'[5]wybrane dane finansowe 1'!#REF!</definedName>
    <definedName name="_b9mrb6507u">'[5]wybrane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9">'[5]wybrane dane finansowe 1'!#REF!</definedName>
    <definedName name="_ba030s51811" localSheetId="15">'[5]wybrane dane finansowe 1'!#REF!</definedName>
    <definedName name="_ba030s51811" localSheetId="16">'[5]wybrane dane finansowe 1'!#REF!</definedName>
    <definedName name="_ba030s51811">'[5]wybrane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9">'[5]wybrane dane finansowe 1'!#REF!</definedName>
    <definedName name="_bcv4fh50m21" localSheetId="15">'[5]wybrane dane finansowe 1'!#REF!</definedName>
    <definedName name="_bcv4fh50m21" localSheetId="16">'[5]wybrane dane finansowe 1'!#REF!</definedName>
    <definedName name="_bcv4fh50m21">'[5]wybrane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9">'[5]wybrane dane finansowe 1'!#REF!</definedName>
    <definedName name="_beoxxt4zl1s" localSheetId="15">'[5]wybrane dane finansowe 1'!#REF!</definedName>
    <definedName name="_beoxxt4zl1s" localSheetId="16">'[5]wybrane dane finansowe 1'!#REF!</definedName>
    <definedName name="_beoxxt4zl1s">'[5]wybrane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9">'[5]wybrane dane finansowe 1'!#REF!</definedName>
    <definedName name="_bf4lm750718" localSheetId="15">'[5]wybrane dane finansowe 1'!#REF!</definedName>
    <definedName name="_bf4lm750718" localSheetId="16">'[5]wybrane dane finansowe 1'!#REF!</definedName>
    <definedName name="_bf4lm750718">'[5]wybrane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9">'[5]wybrane dane finansowe 1'!#REF!</definedName>
    <definedName name="_bjcssd4zlo" localSheetId="15">'[5]wybrane dane finansowe 1'!#REF!</definedName>
    <definedName name="_bjcssd4zlo" localSheetId="16">'[5]wybrane dane finansowe 1'!#REF!</definedName>
    <definedName name="_bjcssd4zlo">'[5]wybrane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9">'[5]wybrane dane finansowe 1'!#REF!</definedName>
    <definedName name="_bjiia153q11" localSheetId="15">'[5]wybrane dane finansowe 1'!#REF!</definedName>
    <definedName name="_bjiia153q11" localSheetId="16">'[5]wybrane dane finansowe 1'!#REF!</definedName>
    <definedName name="_bjiia153q11">'[5]wybrane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9">'[5]wybrane dane finansowe 1'!#REF!</definedName>
    <definedName name="_btblij4zla" localSheetId="15">'[5]wybrane dane finansowe 1'!#REF!</definedName>
    <definedName name="_btblij4zla" localSheetId="16">'[5]wybrane dane finansowe 1'!#REF!</definedName>
    <definedName name="_btblij4zla">'[5]wybrane dane finansowe 1'!#REF!</definedName>
    <definedName name="_bxw28v4x9o" localSheetId="1">#REF!</definedName>
    <definedName name="_bxw28v4x9o" localSheetId="3">#REF!</definedName>
    <definedName name="_bxw28v4x9o" localSheetId="9">#REF!</definedName>
    <definedName name="_bxw28v4x9o" localSheetId="15">#REF!</definedName>
    <definedName name="_bxw28v4x9o">#REF!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9">'[5]wybrane dane finansowe 1'!#REF!</definedName>
    <definedName name="_bzhhsd53q1o" localSheetId="15">'[5]wybrane dane finansowe 1'!#REF!</definedName>
    <definedName name="_bzhhsd53q1o" localSheetId="16">'[5]wybrane dane finansowe 1'!#REF!</definedName>
    <definedName name="_bzhhsd53q1o">'[5]wybrane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9">'[5]wybrane dane finansowe 1'!#REF!</definedName>
    <definedName name="_bzk2kn53qv" localSheetId="15">'[5]wybrane dane finansowe 1'!#REF!</definedName>
    <definedName name="_bzk2kn53qv" localSheetId="16">'[5]wybrane dane finansowe 1'!#REF!</definedName>
    <definedName name="_bzk2kn53qv">'[5]wybrane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9">'[5]wybrane dane finansowe 1'!#REF!</definedName>
    <definedName name="_c00puh51823" localSheetId="15">'[5]wybrane dane finansowe 1'!#REF!</definedName>
    <definedName name="_c00puh51823" localSheetId="16">'[5]wybrane dane finansowe 1'!#REF!</definedName>
    <definedName name="_c00puh51823">'[5]wybrane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9">'[5]wybrane dane finansowe 1'!#REF!</definedName>
    <definedName name="_c49dm54y225" localSheetId="15">'[5]wybrane dane finansowe 1'!#REF!</definedName>
    <definedName name="_c49dm54y225" localSheetId="16">'[5]wybrane dane finansowe 1'!#REF!</definedName>
    <definedName name="_c49dm54y225">'[5]wybrane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9">'[5]wybrane dane finansowe 1'!#REF!</definedName>
    <definedName name="_c93krs5071s" localSheetId="15">'[5]wybrane dane finansowe 1'!#REF!</definedName>
    <definedName name="_c93krs5071s" localSheetId="16">'[5]wybrane dane finansowe 1'!#REF!</definedName>
    <definedName name="_c93krs5071s">'[5]wybrane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9">'[5]wybrane dane finansowe 1'!#REF!</definedName>
    <definedName name="_cbpmtw5072d" localSheetId="15">'[5]wybrane dane finansowe 1'!#REF!</definedName>
    <definedName name="_cbpmtw5072d" localSheetId="16">'[5]wybrane dane finansowe 1'!#REF!</definedName>
    <definedName name="_cbpmtw5072d">'[5]wybrane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9">'[5]wybrane dane finansowe 1'!#REF!</definedName>
    <definedName name="_cc4q584y217" localSheetId="15">'[5]wybrane dane finansowe 1'!#REF!</definedName>
    <definedName name="_cc4q584y217" localSheetId="16">'[5]wybrane dane finansowe 1'!#REF!</definedName>
    <definedName name="_cc4q584y217">'[5]wybrane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9">'[5]wybrane dane finansowe 1'!#REF!</definedName>
    <definedName name="_cew3u153q1l" localSheetId="15">'[5]wybrane dane finansowe 1'!#REF!</definedName>
    <definedName name="_cew3u153q1l" localSheetId="16">'[5]wybrane dane finansowe 1'!#REF!</definedName>
    <definedName name="_cew3u153q1l">'[5]wybrane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9">'[5]wybrane dane finansowe 1'!#REF!</definedName>
    <definedName name="_cohjqg50728" localSheetId="15">'[5]wybrane dane finansowe 1'!#REF!</definedName>
    <definedName name="_cohjqg50728" localSheetId="16">'[5]wybrane dane finansowe 1'!#REF!</definedName>
    <definedName name="_cohjqg50728">'[5]wybrane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9">'[5]wybrane dane finansowe 1'!#REF!</definedName>
    <definedName name="_cp1usj50m2b" localSheetId="15">'[5]wybrane dane finansowe 1'!#REF!</definedName>
    <definedName name="_cp1usj50m2b" localSheetId="16">'[5]wybrane dane finansowe 1'!#REF!</definedName>
    <definedName name="_cp1usj50m2b">'[5]wybrane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9">'[5]wybrane dane finansowe 1'!#REF!</definedName>
    <definedName name="_cufmxh4ysm" localSheetId="15">'[5]wybrane dane finansowe 1'!#REF!</definedName>
    <definedName name="_cufmxh4ysm" localSheetId="16">'[5]wybrane dane finansowe 1'!#REF!</definedName>
    <definedName name="_cufmxh4ysm">'[5]wybrane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9">'[5]wybrane dane finansowe 1'!#REF!</definedName>
    <definedName name="_cx6l69536o" localSheetId="15">'[5]wybrane dane finansowe 1'!#REF!</definedName>
    <definedName name="_cx6l69536o" localSheetId="16">'[5]wybrane dane finansowe 1'!#REF!</definedName>
    <definedName name="_cx6l69536o">'[5]wybrane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9">'[5]wybrane dane finansowe 1'!#REF!</definedName>
    <definedName name="_cxm2xi53q13" localSheetId="15">'[5]wybrane dane finansowe 1'!#REF!</definedName>
    <definedName name="_cxm2xi53q13" localSheetId="16">'[5]wybrane dane finansowe 1'!#REF!</definedName>
    <definedName name="_cxm2xi53q13">'[5]wybrane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9">'[5]wybrane dane finansowe 1'!#REF!</definedName>
    <definedName name="_cxzk2w5072l" localSheetId="15">'[5]wybrane dane finansowe 1'!#REF!</definedName>
    <definedName name="_cxzk2w5072l" localSheetId="16">'[5]wybrane dane finansowe 1'!#REF!</definedName>
    <definedName name="_cxzk2w5072l">'[5]wybrane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9">'[5]wybrane dane finansowe 1'!#REF!</definedName>
    <definedName name="_d1byk151pd" localSheetId="15">'[5]wybrane dane finansowe 1'!#REF!</definedName>
    <definedName name="_d1byk151pd" localSheetId="16">'[5]wybrane dane finansowe 1'!#REF!</definedName>
    <definedName name="_d1byk151pd">'[5]wybrane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9">'[5]wybrane dane finansowe 1'!#REF!</definedName>
    <definedName name="_d4a0km4zl12" localSheetId="15">'[5]wybrane dane finansowe 1'!#REF!</definedName>
    <definedName name="_d4a0km4zl12" localSheetId="16">'[5]wybrane dane finansowe 1'!#REF!</definedName>
    <definedName name="_d4a0km4zl12">'[5]wybrane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9">'[5]wybrane dane finansowe 1'!#REF!</definedName>
    <definedName name="_d4dy3j4zl1d" localSheetId="15">'[5]wybrane dane finansowe 1'!#REF!</definedName>
    <definedName name="_d4dy3j4zl1d" localSheetId="16">'[5]wybrane dane finansowe 1'!#REF!</definedName>
    <definedName name="_d4dy3j4zl1d">'[5]wybrane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9">'[5]wybrane dane finansowe 1'!#REF!</definedName>
    <definedName name="_d7n43d50m1f" localSheetId="15">'[5]wybrane dane finansowe 1'!#REF!</definedName>
    <definedName name="_d7n43d50m1f" localSheetId="16">'[5]wybrane dane finansowe 1'!#REF!</definedName>
    <definedName name="_d7n43d50m1f">'[5]wybrane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9">'[5]wybrane dane finansowe 1'!#REF!</definedName>
    <definedName name="_d8il095181v" localSheetId="15">'[5]wybrane dane finansowe 1'!#REF!</definedName>
    <definedName name="_d8il095181v" localSheetId="16">'[5]wybrane dane finansowe 1'!#REF!</definedName>
    <definedName name="_d8il095181v">'[5]wybrane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9">'[5]wybrane dane finansowe 1'!#REF!</definedName>
    <definedName name="_d9zpz453q17" localSheetId="15">'[5]wybrane dane finansowe 1'!#REF!</definedName>
    <definedName name="_d9zpz453q17" localSheetId="16">'[5]wybrane dane finansowe 1'!#REF!</definedName>
    <definedName name="_d9zpz453q17">'[5]wybrane dane finansowe 1'!#REF!</definedName>
    <definedName name="_da3sip4x9y" localSheetId="1">#REF!</definedName>
    <definedName name="_da3sip4x9y" localSheetId="3">#REF!</definedName>
    <definedName name="_da3sip4x9y" localSheetId="9">#REF!</definedName>
    <definedName name="_da3sip4x9y" localSheetId="15">#REF!</definedName>
    <definedName name="_da3sip4x9y">#REF!</definedName>
    <definedName name="_DAI1" localSheetId="1">#REF!</definedName>
    <definedName name="_DAI1" localSheetId="3">#REF!</definedName>
    <definedName name="_DAI1" localSheetId="9">#REF!</definedName>
    <definedName name="_DAI1" localSheetId="15">#REF!</definedName>
    <definedName name="_DAI1">#REF!</definedName>
    <definedName name="_DAI2" localSheetId="1">#REF!</definedName>
    <definedName name="_DAI2" localSheetId="3">#REF!</definedName>
    <definedName name="_DAI2" localSheetId="9">#REF!</definedName>
    <definedName name="_DAI2" localSheetId="15">#REF!</definedName>
    <definedName name="_DAI2">#REF!</definedName>
    <definedName name="_DCI1" localSheetId="1">#REF!</definedName>
    <definedName name="_DCI1" localSheetId="3">#REF!</definedName>
    <definedName name="_DCI1" localSheetId="9">#REF!</definedName>
    <definedName name="_DCI1" localSheetId="15">#REF!</definedName>
    <definedName name="_DCI1">#REF!</definedName>
    <definedName name="_DCI2" localSheetId="1">#REF!</definedName>
    <definedName name="_DCI2" localSheetId="3">#REF!</definedName>
    <definedName name="_DCI2" localSheetId="9">#REF!</definedName>
    <definedName name="_DCI2" localSheetId="15">#REF!</definedName>
    <definedName name="_DCI2">#REF!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9">'[5]wybrane dane finansowe 1'!#REF!</definedName>
    <definedName name="_dfrs1q5181i" localSheetId="15">'[5]wybrane dane finansowe 1'!#REF!</definedName>
    <definedName name="_dfrs1q5181i" localSheetId="16">'[5]wybrane dane finansowe 1'!#REF!</definedName>
    <definedName name="_dfrs1q5181i">'[5]wybrane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9">'[5]wybrane dane finansowe 1'!#REF!</definedName>
    <definedName name="_dfuiln50m20" localSheetId="15">'[5]wybrane dane finansowe 1'!#REF!</definedName>
    <definedName name="_dfuiln50m20" localSheetId="16">'[5]wybrane dane finansowe 1'!#REF!</definedName>
    <definedName name="_dfuiln50m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9">'[5]wybrane dane finansowe 1'!#REF!</definedName>
    <definedName name="_dhwk4l50m13" localSheetId="15">'[5]wybrane dane finansowe 1'!#REF!</definedName>
    <definedName name="_dhwk4l50m13" localSheetId="16">'[5]wybrane dane finansowe 1'!#REF!</definedName>
    <definedName name="_dhwk4l50m13">'[5]wybrane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9">'[5]wybrane dane finansowe 1'!#REF!</definedName>
    <definedName name="_djnp9v4zl16" localSheetId="15">'[5]wybrane dane finansowe 1'!#REF!</definedName>
    <definedName name="_djnp9v4zl16" localSheetId="16">'[5]wybrane dane finansowe 1'!#REF!</definedName>
    <definedName name="_djnp9v4zl16">'[5]wybrane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9">'[5]wybrane dane finansowe 1'!#REF!</definedName>
    <definedName name="_dlztx24y220" localSheetId="15">'[5]wybrane dane finansowe 1'!#REF!</definedName>
    <definedName name="_dlztx24y220" localSheetId="16">'[5]wybrane dane finansowe 1'!#REF!</definedName>
    <definedName name="_dlztx24y2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9">'[5]wybrane dane finansowe 1'!#REF!</definedName>
    <definedName name="_dpaojn53q2t" localSheetId="15">'[5]wybrane dane finansowe 1'!#REF!</definedName>
    <definedName name="_dpaojn53q2t" localSheetId="16">'[5]wybrane dane finansowe 1'!#REF!</definedName>
    <definedName name="_dpaojn53q2t">'[5]wybrane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9">'[5]wybrane dane finansowe 1'!#REF!</definedName>
    <definedName name="_dtkx2v4y21a" localSheetId="15">'[5]wybrane dane finansowe 1'!#REF!</definedName>
    <definedName name="_dtkx2v4y21a" localSheetId="16">'[5]wybrane dane finansowe 1'!#REF!</definedName>
    <definedName name="_dtkx2v4y21a">'[5]wybrane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9">'[5]wybrane dane finansowe 1'!#REF!</definedName>
    <definedName name="_dv7oj753ql" localSheetId="15">'[5]wybrane dane finansowe 1'!#REF!</definedName>
    <definedName name="_dv7oj753ql" localSheetId="16">'[5]wybrane dane finansowe 1'!#REF!</definedName>
    <definedName name="_dv7oj753ql">'[5]wybrane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9">'[5]wybrane dane finansowe 1'!#REF!</definedName>
    <definedName name="_dxa2yj53qc" localSheetId="15">'[5]wybrane dane finansowe 1'!#REF!</definedName>
    <definedName name="_dxa2yj53qc" localSheetId="16">'[5]wybrane dane finansowe 1'!#REF!</definedName>
    <definedName name="_dxa2yj53qc">'[5]wybrane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9">'[5]wybrane dane finansowe 1'!#REF!</definedName>
    <definedName name="_dysnqb5071p" localSheetId="15">'[5]wybrane dane finansowe 1'!#REF!</definedName>
    <definedName name="_dysnqb5071p" localSheetId="16">'[5]wybrane dane finansowe 1'!#REF!</definedName>
    <definedName name="_dysnqb5071p">'[5]wybrane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9">'[5]wybrane dane finansowe 1'!#REF!</definedName>
    <definedName name="_e3waao54jn" localSheetId="15">'[5]wybrane dane finansowe 1'!#REF!</definedName>
    <definedName name="_e3waao54jn" localSheetId="16">'[5]wybrane dane finansowe 1'!#REF!</definedName>
    <definedName name="_e3waao54jn">'[5]wybrane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9">'[5]wybrane dane finansowe 1'!#REF!</definedName>
    <definedName name="_e58d3n507d" localSheetId="15">'[5]wybrane dane finansowe 1'!#REF!</definedName>
    <definedName name="_e58d3n507d" localSheetId="16">'[5]wybrane dane finansowe 1'!#REF!</definedName>
    <definedName name="_e58d3n507d">'[5]wybrane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9">'[5]wybrane dane finansowe 1'!#REF!</definedName>
    <definedName name="_e893nm4y210" localSheetId="15">'[5]wybrane dane finansowe 1'!#REF!</definedName>
    <definedName name="_e893nm4y210" localSheetId="16">'[5]wybrane dane finansowe 1'!#REF!</definedName>
    <definedName name="_e893nm4y21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9">'[5]wybrane dane finansowe 1'!#REF!</definedName>
    <definedName name="_e8axrz4ysh" localSheetId="15">'[5]wybrane dane finansowe 1'!#REF!</definedName>
    <definedName name="_e8axrz4ysh" localSheetId="16">'[5]wybrane dane finansowe 1'!#REF!</definedName>
    <definedName name="_e8axrz4ysh">'[5]wybrane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9">'[5]wybrane dane finansowe 1'!#REF!</definedName>
    <definedName name="_eb2diu4zl1a" localSheetId="15">'[5]wybrane dane finansowe 1'!#REF!</definedName>
    <definedName name="_eb2diu4zl1a" localSheetId="16">'[5]wybrane dane finansowe 1'!#REF!</definedName>
    <definedName name="_eb2diu4zl1a">'[5]wybrane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9">'[5]wybrane dane finansowe 1'!#REF!</definedName>
    <definedName name="_edd52d5072r" localSheetId="15">'[5]wybrane dane finansowe 1'!#REF!</definedName>
    <definedName name="_edd52d5072r" localSheetId="16">'[5]wybrane dane finansowe 1'!#REF!</definedName>
    <definedName name="_edd52d5072r">'[5]wybrane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9">'[5]wybrane dane finansowe 1'!#REF!</definedName>
    <definedName name="_edz6tg50729" localSheetId="15">'[5]wybrane dane finansowe 1'!#REF!</definedName>
    <definedName name="_edz6tg50729" localSheetId="16">'[5]wybrane dane finansowe 1'!#REF!</definedName>
    <definedName name="_edz6tg5072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9">'[5]wybrane dane finansowe 1'!#REF!</definedName>
    <definedName name="_eemf0254jt" localSheetId="15">'[5]wybrane dane finansowe 1'!#REF!</definedName>
    <definedName name="_eemf0254jt" localSheetId="16">'[5]wybrane dane finansowe 1'!#REF!</definedName>
    <definedName name="_eemf0254jt">'[5]wybrane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9">'[5]wybrane dane finansowe 1'!#REF!</definedName>
    <definedName name="_ef8xt454j1z" localSheetId="15">'[5]wybrane dane finansowe 1'!#REF!</definedName>
    <definedName name="_ef8xt454j1z" localSheetId="16">'[5]wybrane dane finansowe 1'!#REF!</definedName>
    <definedName name="_ef8xt454j1z">'[5]wybrane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9">'[5]wybrane dane finansowe 1'!#REF!</definedName>
    <definedName name="_eg8sxt53qd" localSheetId="15">'[5]wybrane dane finansowe 1'!#REF!</definedName>
    <definedName name="_eg8sxt53qd" localSheetId="16">'[5]wybrane dane finansowe 1'!#REF!</definedName>
    <definedName name="_eg8sxt53qd">'[5]wybrane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9">'[5]wybrane dane finansowe 1'!#REF!</definedName>
    <definedName name="_egr5ex4y22t" localSheetId="15">'[5]wybrane dane finansowe 1'!#REF!</definedName>
    <definedName name="_egr5ex4y22t" localSheetId="16">'[5]wybrane dane finansowe 1'!#REF!</definedName>
    <definedName name="_egr5ex4y22t">'[5]wybrane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9">'[5]wybrane dane finansowe 1'!#REF!</definedName>
    <definedName name="_ek8f1753q1e" localSheetId="15">'[5]wybrane dane finansowe 1'!#REF!</definedName>
    <definedName name="_ek8f1753q1e" localSheetId="16">'[5]wybrane dane finansowe 1'!#REF!</definedName>
    <definedName name="_ek8f1753q1e">'[5]wybrane dane finansowe 1'!#REF!</definedName>
    <definedName name="_ELI1" localSheetId="1">#REF!</definedName>
    <definedName name="_ELI1" localSheetId="3">#REF!</definedName>
    <definedName name="_ELI1" localSheetId="9">#REF!</definedName>
    <definedName name="_ELI1" localSheetId="15">#REF!</definedName>
    <definedName name="_ELI1">#REF!</definedName>
    <definedName name="_ELI2" localSheetId="1">#REF!</definedName>
    <definedName name="_ELI2" localSheetId="3">#REF!</definedName>
    <definedName name="_ELI2" localSheetId="9">#REF!</definedName>
    <definedName name="_ELI2" localSheetId="15">#REF!</definedName>
    <definedName name="_ELI2">#REF!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9">'[5]wybrane dane finansowe 1'!#REF!</definedName>
    <definedName name="_endtbl" localSheetId="15">'[5]wybrane dane finansowe 1'!#REF!</definedName>
    <definedName name="_endtbl" localSheetId="16">'[5]wybrane dane finansowe 1'!#REF!</definedName>
    <definedName name="_endtbl">'[5]wybrane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9">'[5]wybrane dane finansowe 1'!#REF!</definedName>
    <definedName name="_endtbl10" localSheetId="15">'[5]wybrane dane finansowe 1'!#REF!</definedName>
    <definedName name="_endtbl10" localSheetId="16">'[5]wybrane dane finansowe 1'!#REF!</definedName>
    <definedName name="_endtbl1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9">'[5]wybrane dane finansowe 1'!#REF!</definedName>
    <definedName name="_endtbl11" localSheetId="15">'[5]wybrane dane finansowe 1'!#REF!</definedName>
    <definedName name="_endtbl11" localSheetId="16">'[5]wybrane dane finansowe 1'!#REF!</definedName>
    <definedName name="_endtbl11">'[5]wybrane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9">'[5]wybrane dane finansowe 1'!#REF!</definedName>
    <definedName name="_endtbl12" localSheetId="15">'[5]wybrane dane finansowe 1'!#REF!</definedName>
    <definedName name="_endtbl12" localSheetId="16">'[5]wybrane dane finansowe 1'!#REF!</definedName>
    <definedName name="_endtbl12">'[5]wybrane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9">'[5]wybrane dane finansowe 1'!#REF!</definedName>
    <definedName name="_endtbl13" localSheetId="15">'[5]wybrane dane finansowe 1'!#REF!</definedName>
    <definedName name="_endtbl13" localSheetId="16">'[5]wybrane dane finansowe 1'!#REF!</definedName>
    <definedName name="_endtbl13">'[5]wybrane dane finansowe 1'!#REF!</definedName>
    <definedName name="_endtbl2" localSheetId="1">#REF!</definedName>
    <definedName name="_endtbl2" localSheetId="3">#REF!</definedName>
    <definedName name="_endtbl2" localSheetId="9">#REF!</definedName>
    <definedName name="_endtbl2" localSheetId="15">#REF!</definedName>
    <definedName name="_endtbl2">#REF!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9">'[5]wybrane dane finansowe 1'!#REF!</definedName>
    <definedName name="_endtbl4" localSheetId="15">'[5]wybrane dane finansowe 1'!#REF!</definedName>
    <definedName name="_endtbl4" localSheetId="16">'[5]wybrane dane finansowe 1'!#REF!</definedName>
    <definedName name="_endtbl4">'[5]wybrane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9">'[5]wybrane dane finansowe 1'!#REF!</definedName>
    <definedName name="_endtbl5" localSheetId="15">'[5]wybrane dane finansowe 1'!#REF!</definedName>
    <definedName name="_endtbl5" localSheetId="16">'[5]wybrane dane finansowe 1'!#REF!</definedName>
    <definedName name="_endtbl5">'[5]wybrane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9">'[5]wybrane dane finansowe 1'!#REF!</definedName>
    <definedName name="_endtbl6" localSheetId="15">'[5]wybrane dane finansowe 1'!#REF!</definedName>
    <definedName name="_endtbl6" localSheetId="16">'[5]wybrane dane finansowe 1'!#REF!</definedName>
    <definedName name="_endtbl6">'[5]wybrane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9">'[5]wybrane dane finansowe 1'!#REF!</definedName>
    <definedName name="_endtbl7" localSheetId="15">'[5]wybrane dane finansowe 1'!#REF!</definedName>
    <definedName name="_endtbl7" localSheetId="16">'[5]wybrane dane finansowe 1'!#REF!</definedName>
    <definedName name="_endtbl7">'[5]wybrane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9">'[5]wybrane dane finansowe 1'!#REF!</definedName>
    <definedName name="_endtbl8" localSheetId="15">'[5]wybrane dane finansowe 1'!#REF!</definedName>
    <definedName name="_endtbl8" localSheetId="16">'[5]wybrane dane finansowe 1'!#REF!</definedName>
    <definedName name="_endtbl8">'[5]wybrane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9">'[5]wybrane dane finansowe 1'!#REF!</definedName>
    <definedName name="_endtbl9" localSheetId="15">'[5]wybrane dane finansowe 1'!#REF!</definedName>
    <definedName name="_endtbl9" localSheetId="16">'[5]wybrane dane finansowe 1'!#REF!</definedName>
    <definedName name="_endtbl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9">'[5]wybrane dane finansowe 1'!#REF!</definedName>
    <definedName name="_eppk7550717" localSheetId="15">'[5]wybrane dane finansowe 1'!#REF!</definedName>
    <definedName name="_eppk7550717" localSheetId="16">'[5]wybrane dane finansowe 1'!#REF!</definedName>
    <definedName name="_eppk7550717">'[5]wybrane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9">'[5]wybrane dane finansowe 1'!#REF!</definedName>
    <definedName name="_eqpiq94y21y" localSheetId="15">'[5]wybrane dane finansowe 1'!#REF!</definedName>
    <definedName name="_eqpiq94y21y" localSheetId="16">'[5]wybrane dane finansowe 1'!#REF!</definedName>
    <definedName name="_eqpiq94y21y">'[5]wybrane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9">'[5]wybrane dane finansowe 1'!#REF!</definedName>
    <definedName name="_es09xg51817" localSheetId="15">'[5]wybrane dane finansowe 1'!#REF!</definedName>
    <definedName name="_es09xg51817" localSheetId="16">'[5]wybrane dane finansowe 1'!#REF!</definedName>
    <definedName name="_es09xg51817">'[5]wybrane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9">'[5]wybrane dane finansowe 1'!#REF!</definedName>
    <definedName name="_esi2kv53qy" localSheetId="15">'[5]wybrane dane finansowe 1'!#REF!</definedName>
    <definedName name="_esi2kv53qy" localSheetId="16">'[5]wybrane dane finansowe 1'!#REF!</definedName>
    <definedName name="_esi2kv53qy">'[5]wybrane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9">'[5]wybrane dane finansowe 1'!#REF!</definedName>
    <definedName name="_etx8tb51pk" localSheetId="15">'[5]wybrane dane finansowe 1'!#REF!</definedName>
    <definedName name="_etx8tb51pk" localSheetId="16">'[5]wybrane dane finansowe 1'!#REF!</definedName>
    <definedName name="_etx8tb51pk">'[5]wybrane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9">'[5]wybrane dane finansowe 1'!#REF!</definedName>
    <definedName name="_ew6mn75181m" localSheetId="15">'[5]wybrane dane finansowe 1'!#REF!</definedName>
    <definedName name="_ew6mn75181m" localSheetId="16">'[5]wybrane dane finansowe 1'!#REF!</definedName>
    <definedName name="_ew6mn75181m">'[5]wybrane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9">'[5]wybrane dane finansowe 1'!#REF!</definedName>
    <definedName name="_ezb82w50m2i" localSheetId="15">'[5]wybrane dane finansowe 1'!#REF!</definedName>
    <definedName name="_ezb82w50m2i" localSheetId="16">'[5]wybrane dane finansowe 1'!#REF!</definedName>
    <definedName name="_ezb82w50m2i">'[5]wybrane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9">'[5]wybrane dane finansowe 1'!#REF!</definedName>
    <definedName name="_f0f41650m2j" localSheetId="15">'[5]wybrane dane finansowe 1'!#REF!</definedName>
    <definedName name="_f0f41650m2j" localSheetId="16">'[5]wybrane dane finansowe 1'!#REF!</definedName>
    <definedName name="_f0f41650m2j">'[5]wybrane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9">'[5]wybrane dane finansowe 1'!#REF!</definedName>
    <definedName name="_f1l2n853qn" localSheetId="15">'[5]wybrane dane finansowe 1'!#REF!</definedName>
    <definedName name="_f1l2n853qn" localSheetId="16">'[5]wybrane dane finansowe 1'!#REF!</definedName>
    <definedName name="_f1l2n853qn">'[5]wybrane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9">'[5]wybrane dane finansowe 1'!#REF!</definedName>
    <definedName name="_f1pn4v50m17" localSheetId="15">'[5]wybrane dane finansowe 1'!#REF!</definedName>
    <definedName name="_f1pn4v50m17" localSheetId="16">'[5]wybrane dane finansowe 1'!#REF!</definedName>
    <definedName name="_f1pn4v50m17">'[5]wybrane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9">'[5]wybrane dane finansowe 1'!#REF!</definedName>
    <definedName name="_f51tul50710" localSheetId="15">'[5]wybrane dane finansowe 1'!#REF!</definedName>
    <definedName name="_f51tul50710" localSheetId="16">'[5]wybrane dane finansowe 1'!#REF!</definedName>
    <definedName name="_f51tul5071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9">'[5]wybrane dane finansowe 1'!#REF!</definedName>
    <definedName name="_f61ave50m2c" localSheetId="15">'[5]wybrane dane finansowe 1'!#REF!</definedName>
    <definedName name="_f61ave50m2c" localSheetId="16">'[5]wybrane dane finansowe 1'!#REF!</definedName>
    <definedName name="_f61ave50m2c">'[5]wybrane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9">'[5]wybrane dane finansowe 1'!#REF!</definedName>
    <definedName name="_f6y0z0536w" localSheetId="15">'[5]wybrane dane finansowe 1'!#REF!</definedName>
    <definedName name="_f6y0z0536w" localSheetId="16">'[5]wybrane dane finansowe 1'!#REF!</definedName>
    <definedName name="_f6y0z0536w">'[5]wybrane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9">'[5]wybrane dane finansowe 1'!#REF!</definedName>
    <definedName name="_f7vh1654jq" localSheetId="15">'[5]wybrane dane finansowe 1'!#REF!</definedName>
    <definedName name="_f7vh1654jq" localSheetId="16">'[5]wybrane dane finansowe 1'!#REF!</definedName>
    <definedName name="_f7vh1654jq">'[5]wybrane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9">'[5]wybrane dane finansowe 1'!#REF!</definedName>
    <definedName name="_fag8614y22k" localSheetId="15">'[5]wybrane dane finansowe 1'!#REF!</definedName>
    <definedName name="_fag8614y22k" localSheetId="16">'[5]wybrane dane finansowe 1'!#REF!</definedName>
    <definedName name="_fag8614y22k">'[5]wybrane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9">'[5]wybrane dane finansowe 1'!#REF!</definedName>
    <definedName name="_fffn8t536z" localSheetId="15">'[5]wybrane dane finansowe 1'!#REF!</definedName>
    <definedName name="_fffn8t536z" localSheetId="16">'[5]wybrane dane finansowe 1'!#REF!</definedName>
    <definedName name="_fffn8t536z">'[5]wybrane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9">'[5]wybrane dane finansowe 1'!#REF!</definedName>
    <definedName name="_fforr54ysn" localSheetId="15">'[5]wybrane dane finansowe 1'!#REF!</definedName>
    <definedName name="_fforr54ysn" localSheetId="16">'[5]wybrane dane finansowe 1'!#REF!</definedName>
    <definedName name="_fforr54ysn">'[5]wybrane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9">'[5]wybrane dane finansowe 1'!#REF!</definedName>
    <definedName name="_fg9whv54j28" localSheetId="15">'[5]wybrane dane finansowe 1'!#REF!</definedName>
    <definedName name="_fg9whv54j28" localSheetId="16">'[5]wybrane dane finansowe 1'!#REF!</definedName>
    <definedName name="_fg9whv54j28">'[5]wybrane dane finansowe 1'!#REF!</definedName>
    <definedName name="_xlnm._FilterDatabase" localSheetId="1">#REF!</definedName>
    <definedName name="_xlnm._FilterDatabase" localSheetId="3">#REF!</definedName>
    <definedName name="_xlnm._FilterDatabase" localSheetId="9">#REF!</definedName>
    <definedName name="_xlnm._FilterDatabase" localSheetId="15">#REF!</definedName>
    <definedName name="_xlnm._FilterDatabase">#REF!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9">'[5]wybrane dane finansowe 1'!#REF!</definedName>
    <definedName name="_fjoxwy5181b" localSheetId="15">'[5]wybrane dane finansowe 1'!#REF!</definedName>
    <definedName name="_fjoxwy5181b" localSheetId="16">'[5]wybrane dane finansowe 1'!#REF!</definedName>
    <definedName name="_fjoxwy5181b">'[5]wybrane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9">'[5]wybrane dane finansowe 1'!#REF!</definedName>
    <definedName name="_flzkb64y2j" localSheetId="15">'[5]wybrane dane finansowe 1'!#REF!</definedName>
    <definedName name="_flzkb64y2j" localSheetId="16">'[5]wybrane dane finansowe 1'!#REF!</definedName>
    <definedName name="_flzkb64y2j">'[5]wybrane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9">'[5]wybrane dane finansowe 1'!#REF!</definedName>
    <definedName name="_fnrxdu518o" localSheetId="15">'[5]wybrane dane finansowe 1'!#REF!</definedName>
    <definedName name="_fnrxdu518o" localSheetId="16">'[5]wybrane dane finansowe 1'!#REF!</definedName>
    <definedName name="_fnrxdu518o">'[5]wybrane dane finansowe 1'!#REF!</definedName>
    <definedName name="_fo0mzb4x9p" localSheetId="1">#REF!</definedName>
    <definedName name="_fo0mzb4x9p" localSheetId="3">#REF!</definedName>
    <definedName name="_fo0mzb4x9p" localSheetId="9">#REF!</definedName>
    <definedName name="_fo0mzb4x9p" localSheetId="15">#REF!</definedName>
    <definedName name="_fo0mzb4x9p">#REF!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9">'[5]wybrane dane finansowe 1'!#REF!</definedName>
    <definedName name="_foc5pv50m2d" localSheetId="15">'[5]wybrane dane finansowe 1'!#REF!</definedName>
    <definedName name="_foc5pv50m2d" localSheetId="16">'[5]wybrane dane finansowe 1'!#REF!</definedName>
    <definedName name="_foc5pv50m2d">'[5]wybrane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9">'[5]wybrane dane finansowe 1'!#REF!</definedName>
    <definedName name="_fpnnme4y221" localSheetId="15">'[5]wybrane dane finansowe 1'!#REF!</definedName>
    <definedName name="_fpnnme4y221" localSheetId="16">'[5]wybrane dane finansowe 1'!#REF!</definedName>
    <definedName name="_fpnnme4y221">'[5]wybrane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9">'[5]wybrane dane finansowe 1'!#REF!</definedName>
    <definedName name="_fpoxsx4y223" localSheetId="15">'[5]wybrane dane finansowe 1'!#REF!</definedName>
    <definedName name="_fpoxsx4y223" localSheetId="16">'[5]wybrane dane finansowe 1'!#REF!</definedName>
    <definedName name="_fpoxsx4y223">'[5]wybrane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9">'[5]wybrane dane finansowe 1'!#REF!</definedName>
    <definedName name="_fsm5j850716" localSheetId="15">'[5]wybrane dane finansowe 1'!#REF!</definedName>
    <definedName name="_fsm5j850716" localSheetId="16">'[5]wybrane dane finansowe 1'!#REF!</definedName>
    <definedName name="_fsm5j850716">'[5]wybrane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9">'[5]wybrane dane finansowe 1'!#REF!</definedName>
    <definedName name="_ft7n6n54j1r" localSheetId="15">'[5]wybrane dane finansowe 1'!#REF!</definedName>
    <definedName name="_ft7n6n54j1r" localSheetId="16">'[5]wybrane dane finansowe 1'!#REF!</definedName>
    <definedName name="_ft7n6n54j1r">'[5]wybrane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9">'[5]wybrane dane finansowe 1'!#REF!</definedName>
    <definedName name="_ft8u7q5072k" localSheetId="15">'[5]wybrane dane finansowe 1'!#REF!</definedName>
    <definedName name="_ft8u7q5072k" localSheetId="16">'[5]wybrane dane finansowe 1'!#REF!</definedName>
    <definedName name="_ft8u7q5072k">'[5]wybrane dane finansowe 1'!#REF!</definedName>
    <definedName name="_ftnref1_50" localSheetId="1">'[13]Table 39_'!#REF!</definedName>
    <definedName name="_ftnref1_50" localSheetId="3">'[13]Table 39_'!#REF!</definedName>
    <definedName name="_ftnref1_50" localSheetId="9">'[13]Table 39_'!#REF!</definedName>
    <definedName name="_ftnref1_50" localSheetId="15">'[13]Table 39_'!#REF!</definedName>
    <definedName name="_ftnref1_50">'[13]Table 39_'!#REF!</definedName>
    <definedName name="_ftnref1_50_10" localSheetId="1">'[14]Table 39_'!#REF!</definedName>
    <definedName name="_ftnref1_50_10" localSheetId="3">'[14]Table 39_'!#REF!</definedName>
    <definedName name="_ftnref1_50_10" localSheetId="9">'[14]Table 39_'!#REF!</definedName>
    <definedName name="_ftnref1_50_10" localSheetId="15">'[14]Table 39_'!#REF!</definedName>
    <definedName name="_ftnref1_50_10">'[14]Table 39_'!#REF!</definedName>
    <definedName name="_ftnref1_50_15" localSheetId="1">'[14]Table 39_'!#REF!</definedName>
    <definedName name="_ftnref1_50_15" localSheetId="3">'[14]Table 39_'!#REF!</definedName>
    <definedName name="_ftnref1_50_15" localSheetId="9">'[14]Table 39_'!#REF!</definedName>
    <definedName name="_ftnref1_50_15" localSheetId="15">'[14]Table 39_'!#REF!</definedName>
    <definedName name="_ftnref1_50_15">'[14]Table 39_'!#REF!</definedName>
    <definedName name="_ftnref1_50_18" localSheetId="1">'[14]Table 39_'!#REF!</definedName>
    <definedName name="_ftnref1_50_18" localSheetId="3">'[14]Table 39_'!#REF!</definedName>
    <definedName name="_ftnref1_50_18" localSheetId="9">'[14]Table 39_'!#REF!</definedName>
    <definedName name="_ftnref1_50_18" localSheetId="15">'[14]Table 39_'!#REF!</definedName>
    <definedName name="_ftnref1_50_18">'[14]Table 39_'!#REF!</definedName>
    <definedName name="_ftnref1_50_19" localSheetId="1">'[14]Table 39_'!#REF!</definedName>
    <definedName name="_ftnref1_50_19" localSheetId="3">'[14]Table 39_'!#REF!</definedName>
    <definedName name="_ftnref1_50_19" localSheetId="9">'[14]Table 39_'!#REF!</definedName>
    <definedName name="_ftnref1_50_19" localSheetId="15">'[14]Table 39_'!#REF!</definedName>
    <definedName name="_ftnref1_50_19">'[14]Table 39_'!#REF!</definedName>
    <definedName name="_ftnref1_50_20" localSheetId="1">'[14]Table 39_'!#REF!</definedName>
    <definedName name="_ftnref1_50_20" localSheetId="3">'[14]Table 39_'!#REF!</definedName>
    <definedName name="_ftnref1_50_20" localSheetId="9">'[14]Table 39_'!#REF!</definedName>
    <definedName name="_ftnref1_50_20" localSheetId="15">'[14]Table 39_'!#REF!</definedName>
    <definedName name="_ftnref1_50_20">'[14]Table 39_'!#REF!</definedName>
    <definedName name="_ftnref1_50_21" localSheetId="1">'[14]Table 39_'!#REF!</definedName>
    <definedName name="_ftnref1_50_21" localSheetId="3">'[14]Table 39_'!#REF!</definedName>
    <definedName name="_ftnref1_50_21" localSheetId="9">'[14]Table 39_'!#REF!</definedName>
    <definedName name="_ftnref1_50_21" localSheetId="15">'[14]Table 39_'!#REF!</definedName>
    <definedName name="_ftnref1_50_21">'[14]Table 39_'!#REF!</definedName>
    <definedName name="_ftnref1_50_23" localSheetId="1">'[14]Table 39_'!#REF!</definedName>
    <definedName name="_ftnref1_50_23" localSheetId="3">'[14]Table 39_'!#REF!</definedName>
    <definedName name="_ftnref1_50_23" localSheetId="9">'[14]Table 39_'!#REF!</definedName>
    <definedName name="_ftnref1_50_23" localSheetId="15">'[14]Table 39_'!#REF!</definedName>
    <definedName name="_ftnref1_50_23">'[14]Table 39_'!#REF!</definedName>
    <definedName name="_ftnref1_50_24" localSheetId="1">'[14]Table 39_'!#REF!</definedName>
    <definedName name="_ftnref1_50_24" localSheetId="3">'[14]Table 39_'!#REF!</definedName>
    <definedName name="_ftnref1_50_24" localSheetId="9">'[14]Table 39_'!#REF!</definedName>
    <definedName name="_ftnref1_50_24" localSheetId="15">'[14]Table 39_'!#REF!</definedName>
    <definedName name="_ftnref1_50_24">'[14]Table 39_'!#REF!</definedName>
    <definedName name="_ftnref1_50_27" localSheetId="1">'[15]Table 39_'!#REF!</definedName>
    <definedName name="_ftnref1_50_27" localSheetId="3">'[15]Table 39_'!#REF!</definedName>
    <definedName name="_ftnref1_50_27" localSheetId="9">'[15]Table 39_'!#REF!</definedName>
    <definedName name="_ftnref1_50_27" localSheetId="15">'[15]Table 39_'!#REF!</definedName>
    <definedName name="_ftnref1_50_27">'[15]Table 39_'!#REF!</definedName>
    <definedName name="_ftnref1_50_28" localSheetId="1">'[15]Table 39_'!#REF!</definedName>
    <definedName name="_ftnref1_50_28" localSheetId="3">'[15]Table 39_'!#REF!</definedName>
    <definedName name="_ftnref1_50_28" localSheetId="9">'[15]Table 39_'!#REF!</definedName>
    <definedName name="_ftnref1_50_28" localSheetId="15">'[15]Table 39_'!#REF!</definedName>
    <definedName name="_ftnref1_50_28">'[15]Table 39_'!#REF!</definedName>
    <definedName name="_ftnref1_50_4" localSheetId="1">'[14]Table 39_'!#REF!</definedName>
    <definedName name="_ftnref1_50_4" localSheetId="3">'[14]Table 39_'!#REF!</definedName>
    <definedName name="_ftnref1_50_4" localSheetId="9">'[14]Table 39_'!#REF!</definedName>
    <definedName name="_ftnref1_50_4" localSheetId="15">'[14]Table 39_'!#REF!</definedName>
    <definedName name="_ftnref1_50_4">'[14]Table 39_'!#REF!</definedName>
    <definedName name="_ftnref1_50_5" localSheetId="1">'[14]Table 39_'!#REF!</definedName>
    <definedName name="_ftnref1_50_5" localSheetId="3">'[14]Table 39_'!#REF!</definedName>
    <definedName name="_ftnref1_50_5" localSheetId="9">'[14]Table 39_'!#REF!</definedName>
    <definedName name="_ftnref1_50_5" localSheetId="15">'[14]Table 39_'!#REF!</definedName>
    <definedName name="_ftnref1_50_5">'[14]Table 39_'!#REF!</definedName>
    <definedName name="_ftnref1_50_9" localSheetId="1">'[15]Table 39_'!#REF!</definedName>
    <definedName name="_ftnref1_50_9" localSheetId="3">'[15]Table 39_'!#REF!</definedName>
    <definedName name="_ftnref1_50_9" localSheetId="9">'[15]Table 39_'!#REF!</definedName>
    <definedName name="_ftnref1_50_9" localSheetId="15">'[15]Table 39_'!#REF!</definedName>
    <definedName name="_ftnref1_50_9">'[15]Table 39_'!#REF!</definedName>
    <definedName name="_ftnref1_51" localSheetId="1">'[13]Table 39_'!#REF!</definedName>
    <definedName name="_ftnref1_51" localSheetId="3">'[13]Table 39_'!#REF!</definedName>
    <definedName name="_ftnref1_51" localSheetId="9">'[13]Table 39_'!#REF!</definedName>
    <definedName name="_ftnref1_51" localSheetId="15">'[13]Table 39_'!#REF!</definedName>
    <definedName name="_ftnref1_51">'[13]Table 39_'!#REF!</definedName>
    <definedName name="_ftnref1_51_10" localSheetId="1">'[14]Table 39_'!#REF!</definedName>
    <definedName name="_ftnref1_51_10" localSheetId="3">'[14]Table 39_'!#REF!</definedName>
    <definedName name="_ftnref1_51_10" localSheetId="9">'[14]Table 39_'!#REF!</definedName>
    <definedName name="_ftnref1_51_10" localSheetId="15">'[14]Table 39_'!#REF!</definedName>
    <definedName name="_ftnref1_51_10">'[14]Table 39_'!#REF!</definedName>
    <definedName name="_ftnref1_51_15" localSheetId="1">'[14]Table 39_'!#REF!</definedName>
    <definedName name="_ftnref1_51_15" localSheetId="3">'[14]Table 39_'!#REF!</definedName>
    <definedName name="_ftnref1_51_15" localSheetId="9">'[14]Table 39_'!#REF!</definedName>
    <definedName name="_ftnref1_51_15" localSheetId="15">'[14]Table 39_'!#REF!</definedName>
    <definedName name="_ftnref1_51_15">'[14]Table 39_'!#REF!</definedName>
    <definedName name="_ftnref1_51_18" localSheetId="1">'[14]Table 39_'!#REF!</definedName>
    <definedName name="_ftnref1_51_18" localSheetId="3">'[14]Table 39_'!#REF!</definedName>
    <definedName name="_ftnref1_51_18" localSheetId="9">'[14]Table 39_'!#REF!</definedName>
    <definedName name="_ftnref1_51_18" localSheetId="15">'[14]Table 39_'!#REF!</definedName>
    <definedName name="_ftnref1_51_18">'[14]Table 39_'!#REF!</definedName>
    <definedName name="_ftnref1_51_19" localSheetId="1">'[14]Table 39_'!#REF!</definedName>
    <definedName name="_ftnref1_51_19" localSheetId="3">'[14]Table 39_'!#REF!</definedName>
    <definedName name="_ftnref1_51_19" localSheetId="9">'[14]Table 39_'!#REF!</definedName>
    <definedName name="_ftnref1_51_19" localSheetId="15">'[14]Table 39_'!#REF!</definedName>
    <definedName name="_ftnref1_51_19">'[14]Table 39_'!#REF!</definedName>
    <definedName name="_ftnref1_51_20" localSheetId="1">'[14]Table 39_'!#REF!</definedName>
    <definedName name="_ftnref1_51_20" localSheetId="3">'[14]Table 39_'!#REF!</definedName>
    <definedName name="_ftnref1_51_20" localSheetId="9">'[14]Table 39_'!#REF!</definedName>
    <definedName name="_ftnref1_51_20" localSheetId="15">'[14]Table 39_'!#REF!</definedName>
    <definedName name="_ftnref1_51_20">'[14]Table 39_'!#REF!</definedName>
    <definedName name="_ftnref1_51_21" localSheetId="1">'[14]Table 39_'!#REF!</definedName>
    <definedName name="_ftnref1_51_21" localSheetId="3">'[14]Table 39_'!#REF!</definedName>
    <definedName name="_ftnref1_51_21" localSheetId="9">'[14]Table 39_'!#REF!</definedName>
    <definedName name="_ftnref1_51_21" localSheetId="15">'[14]Table 39_'!#REF!</definedName>
    <definedName name="_ftnref1_51_21">'[14]Table 39_'!#REF!</definedName>
    <definedName name="_ftnref1_51_23" localSheetId="1">'[14]Table 39_'!#REF!</definedName>
    <definedName name="_ftnref1_51_23" localSheetId="3">'[14]Table 39_'!#REF!</definedName>
    <definedName name="_ftnref1_51_23" localSheetId="9">'[14]Table 39_'!#REF!</definedName>
    <definedName name="_ftnref1_51_23" localSheetId="15">'[14]Table 39_'!#REF!</definedName>
    <definedName name="_ftnref1_51_23">'[14]Table 39_'!#REF!</definedName>
    <definedName name="_ftnref1_51_24" localSheetId="1">'[14]Table 39_'!#REF!</definedName>
    <definedName name="_ftnref1_51_24" localSheetId="3">'[14]Table 39_'!#REF!</definedName>
    <definedName name="_ftnref1_51_24" localSheetId="9">'[14]Table 39_'!#REF!</definedName>
    <definedName name="_ftnref1_51_24" localSheetId="15">'[14]Table 39_'!#REF!</definedName>
    <definedName name="_ftnref1_51_24">'[14]Table 39_'!#REF!</definedName>
    <definedName name="_ftnref1_51_4" localSheetId="1">'[14]Table 39_'!#REF!</definedName>
    <definedName name="_ftnref1_51_4" localSheetId="3">'[14]Table 39_'!#REF!</definedName>
    <definedName name="_ftnref1_51_4" localSheetId="9">'[14]Table 39_'!#REF!</definedName>
    <definedName name="_ftnref1_51_4" localSheetId="15">'[14]Table 39_'!#REF!</definedName>
    <definedName name="_ftnref1_51_4">'[14]Table 39_'!#REF!</definedName>
    <definedName name="_ftnref1_51_5" localSheetId="1">'[14]Table 39_'!#REF!</definedName>
    <definedName name="_ftnref1_51_5" localSheetId="3">'[14]Table 39_'!#REF!</definedName>
    <definedName name="_ftnref1_51_5" localSheetId="9">'[14]Table 39_'!#REF!</definedName>
    <definedName name="_ftnref1_51_5" localSheetId="15">'[14]Table 39_'!#REF!</definedName>
    <definedName name="_ftnref1_51_5">'[14]Table 39_'!#REF!</definedName>
    <definedName name="_ftref1_50" localSheetId="1">'[13]Table 39_'!#REF!</definedName>
    <definedName name="_ftref1_50" localSheetId="3">'[13]Table 39_'!#REF!</definedName>
    <definedName name="_ftref1_50" localSheetId="9">'[13]Table 39_'!#REF!</definedName>
    <definedName name="_ftref1_50" localSheetId="15">'[13]Table 39_'!#REF!</definedName>
    <definedName name="_ftref1_50">'[13]Table 39_'!#REF!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9">'[5]wybrane dane finansowe 1'!#REF!</definedName>
    <definedName name="_fu2x09518z" localSheetId="15">'[5]wybrane dane finansowe 1'!#REF!</definedName>
    <definedName name="_fu2x09518z" localSheetId="16">'[5]wybrane dane finansowe 1'!#REF!</definedName>
    <definedName name="_fu2x09518z">'[5]wybrane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9">'[5]wybrane dane finansowe 1'!#REF!</definedName>
    <definedName name="_fudv2f50720" localSheetId="15">'[5]wybrane dane finansowe 1'!#REF!</definedName>
    <definedName name="_fudv2f50720" localSheetId="16">'[5]wybrane dane finansowe 1'!#REF!</definedName>
    <definedName name="_fudv2f507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9">'[5]wybrane dane finansowe 1'!#REF!</definedName>
    <definedName name="_fwn7gi5072e" localSheetId="15">'[5]wybrane dane finansowe 1'!#REF!</definedName>
    <definedName name="_fwn7gi5072e" localSheetId="16">'[5]wybrane dane finansowe 1'!#REF!</definedName>
    <definedName name="_fwn7gi5072e">'[5]wybrane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9">'[5]wybrane dane finansowe 1'!#REF!</definedName>
    <definedName name="_fwz5uq53q22" localSheetId="15">'[5]wybrane dane finansowe 1'!#REF!</definedName>
    <definedName name="_fwz5uq53q22" localSheetId="16">'[5]wybrane dane finansowe 1'!#REF!</definedName>
    <definedName name="_fwz5uq53q22">'[5]wybrane dane finansowe 1'!#REF!</definedName>
    <definedName name="_FXI1" localSheetId="1">#REF!</definedName>
    <definedName name="_FXI1" localSheetId="3">#REF!</definedName>
    <definedName name="_FXI1" localSheetId="9">#REF!</definedName>
    <definedName name="_FXI1" localSheetId="15">#REF!</definedName>
    <definedName name="_FXI1">#REF!</definedName>
    <definedName name="_FXI2" localSheetId="1">#REF!</definedName>
    <definedName name="_FXI2" localSheetId="3">#REF!</definedName>
    <definedName name="_FXI2" localSheetId="9">#REF!</definedName>
    <definedName name="_FXI2" localSheetId="15">#REF!</definedName>
    <definedName name="_FXI2">#REF!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9">'[5]wybrane dane finansowe 1'!#REF!</definedName>
    <definedName name="_g00bl94y21n" localSheetId="15">'[5]wybrane dane finansowe 1'!#REF!</definedName>
    <definedName name="_g00bl94y21n" localSheetId="16">'[5]wybrane dane finansowe 1'!#REF!</definedName>
    <definedName name="_g00bl94y21n">'[5]wybrane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9">'[5]wybrane dane finansowe 1'!#REF!</definedName>
    <definedName name="_g14mhi4y2x" localSheetId="15">'[5]wybrane dane finansowe 1'!#REF!</definedName>
    <definedName name="_g14mhi4y2x" localSheetId="16">'[5]wybrane dane finansowe 1'!#REF!</definedName>
    <definedName name="_g14mhi4y2x">'[5]wybrane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9">'[5]wybrane dane finansowe 1'!#REF!</definedName>
    <definedName name="_g2u68c5181h" localSheetId="15">'[5]wybrane dane finansowe 1'!#REF!</definedName>
    <definedName name="_g2u68c5181h" localSheetId="16">'[5]wybrane dane finansowe 1'!#REF!</definedName>
    <definedName name="_g2u68c5181h">'[5]wybrane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9">'[5]wybrane dane finansowe 1'!#REF!</definedName>
    <definedName name="_g841g74zl1e" localSheetId="15">'[5]wybrane dane finansowe 1'!#REF!</definedName>
    <definedName name="_g841g74zl1e" localSheetId="16">'[5]wybrane dane finansowe 1'!#REF!</definedName>
    <definedName name="_g841g74zl1e">'[5]wybrane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9">'[5]wybrane dane finansowe 1'!#REF!</definedName>
    <definedName name="_g9isme51828" localSheetId="15">'[5]wybrane dane finansowe 1'!#REF!</definedName>
    <definedName name="_g9isme51828" localSheetId="16">'[5]wybrane dane finansowe 1'!#REF!</definedName>
    <definedName name="_g9isme51828">'[5]wybrane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9">'[5]wybrane dane finansowe 1'!#REF!</definedName>
    <definedName name="_g9n6vq50mk" localSheetId="15">'[5]wybrane dane finansowe 1'!#REF!</definedName>
    <definedName name="_g9n6vq50mk" localSheetId="16">'[5]wybrane dane finansowe 1'!#REF!</definedName>
    <definedName name="_g9n6vq50mk">'[5]wybrane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9">'[5]wybrane dane finansowe 1'!#REF!</definedName>
    <definedName name="_gft3zs536s" localSheetId="15">'[5]wybrane dane finansowe 1'!#REF!</definedName>
    <definedName name="_gft3zs536s" localSheetId="16">'[5]wybrane dane finansowe 1'!#REF!</definedName>
    <definedName name="_gft3zs536s">'[5]wybrane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9">'[5]wybrane dane finansowe 1'!#REF!</definedName>
    <definedName name="_gh446v5072m" localSheetId="15">'[5]wybrane dane finansowe 1'!#REF!</definedName>
    <definedName name="_gh446v5072m" localSheetId="16">'[5]wybrane dane finansowe 1'!#REF!</definedName>
    <definedName name="_gh446v5072m">'[5]wybrane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9">'[5]wybrane dane finansowe 1'!#REF!</definedName>
    <definedName name="_gijl1t4y229" localSheetId="15">'[5]wybrane dane finansowe 1'!#REF!</definedName>
    <definedName name="_gijl1t4y229" localSheetId="16">'[5]wybrane dane finansowe 1'!#REF!</definedName>
    <definedName name="_gijl1t4y22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9">'[5]wybrane dane finansowe 1'!#REF!</definedName>
    <definedName name="_gisl6u518l" localSheetId="15">'[5]wybrane dane finansowe 1'!#REF!</definedName>
    <definedName name="_gisl6u518l" localSheetId="16">'[5]wybrane dane finansowe 1'!#REF!</definedName>
    <definedName name="_gisl6u518l">'[5]wybrane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9">'[5]wybrane dane finansowe 1'!#REF!</definedName>
    <definedName name="_glao4p53qq" localSheetId="15">'[5]wybrane dane finansowe 1'!#REF!</definedName>
    <definedName name="_glao4p53qq" localSheetId="16">'[5]wybrane dane finansowe 1'!#REF!</definedName>
    <definedName name="_glao4p53qq">'[5]wybrane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9">'[5]wybrane dane finansowe 1'!#REF!</definedName>
    <definedName name="_glz9qc54j22" localSheetId="15">'[5]wybrane dane finansowe 1'!#REF!</definedName>
    <definedName name="_glz9qc54j22" localSheetId="16">'[5]wybrane dane finansowe 1'!#REF!</definedName>
    <definedName name="_glz9qc54j22">'[5]wybrane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9">'[5]wybrane dane finansowe 1'!#REF!</definedName>
    <definedName name="_gogv6q50m1x" localSheetId="15">'[5]wybrane dane finansowe 1'!#REF!</definedName>
    <definedName name="_gogv6q50m1x" localSheetId="16">'[5]wybrane dane finansowe 1'!#REF!</definedName>
    <definedName name="_gogv6q50m1x">'[5]wybrane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9">'[5]wybrane dane finansowe 1'!#REF!</definedName>
    <definedName name="_gpdggp50715" localSheetId="15">'[5]wybrane dane finansowe 1'!#REF!</definedName>
    <definedName name="_gpdggp50715" localSheetId="16">'[5]wybrane dane finansowe 1'!#REF!</definedName>
    <definedName name="_gpdggp50715">'[5]wybrane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9">'[5]wybrane dane finansowe 1'!#REF!</definedName>
    <definedName name="_gpxtkz5181l" localSheetId="15">'[5]wybrane dane finansowe 1'!#REF!</definedName>
    <definedName name="_gpxtkz5181l" localSheetId="16">'[5]wybrane dane finansowe 1'!#REF!</definedName>
    <definedName name="_gpxtkz5181l">'[5]wybrane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9">'[5]wybrane dane finansowe 1'!#REF!</definedName>
    <definedName name="_gs5k3g5181y" localSheetId="15">'[5]wybrane dane finansowe 1'!#REF!</definedName>
    <definedName name="_gs5k3g5181y" localSheetId="16">'[5]wybrane dane finansowe 1'!#REF!</definedName>
    <definedName name="_gs5k3g5181y">'[5]wybrane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9">'[5]wybrane dane finansowe 1'!#REF!</definedName>
    <definedName name="_gxkuii4ysa" localSheetId="15">'[5]wybrane dane finansowe 1'!#REF!</definedName>
    <definedName name="_gxkuii4ysa" localSheetId="16">'[5]wybrane dane finansowe 1'!#REF!</definedName>
    <definedName name="_gxkuii4ysa">'[5]wybrane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9">'[5]wybrane dane finansowe 1'!#REF!</definedName>
    <definedName name="_gxtt2z50m1s" localSheetId="15">'[5]wybrane dane finansowe 1'!#REF!</definedName>
    <definedName name="_gxtt2z50m1s" localSheetId="16">'[5]wybrane dane finansowe 1'!#REF!</definedName>
    <definedName name="_gxtt2z50m1s">'[5]wybrane dane finansowe 1'!#REF!</definedName>
    <definedName name="_h" localSheetId="1">'[14]Table 39_'!#REF!</definedName>
    <definedName name="_h" localSheetId="3">'[14]Table 39_'!#REF!</definedName>
    <definedName name="_h" localSheetId="9">'[14]Table 39_'!#REF!</definedName>
    <definedName name="_h" localSheetId="15">'[14]Table 39_'!#REF!</definedName>
    <definedName name="_h">'[14]Table 39_'!#REF!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9">'[5]wybrane dane finansowe 1'!#REF!</definedName>
    <definedName name="_h9eklb50m25" localSheetId="15">'[5]wybrane dane finansowe 1'!#REF!</definedName>
    <definedName name="_h9eklb50m25" localSheetId="16">'[5]wybrane dane finansowe 1'!#REF!</definedName>
    <definedName name="_h9eklb50m25">'[5]wybrane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9">'[5]wybrane dane finansowe 1'!#REF!</definedName>
    <definedName name="_hb2rv85072t" localSheetId="15">'[5]wybrane dane finansowe 1'!#REF!</definedName>
    <definedName name="_hb2rv85072t" localSheetId="16">'[5]wybrane dane finansowe 1'!#REF!</definedName>
    <definedName name="_hb2rv85072t">'[5]wybrane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9">'[5]wybrane dane finansowe 1'!#REF!</definedName>
    <definedName name="_hdeb7e507s" localSheetId="15">'[5]wybrane dane finansowe 1'!#REF!</definedName>
    <definedName name="_hdeb7e507s" localSheetId="16">'[5]wybrane dane finansowe 1'!#REF!</definedName>
    <definedName name="_hdeb7e507s">'[5]wybrane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9">'[5]wybrane dane finansowe 1'!#REF!</definedName>
    <definedName name="_hf0h0950711" localSheetId="15">'[5]wybrane dane finansowe 1'!#REF!</definedName>
    <definedName name="_hf0h0950711" localSheetId="16">'[5]wybrane dane finansowe 1'!#REF!</definedName>
    <definedName name="_hf0h0950711">'[5]wybrane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9">'[5]wybrane dane finansowe 1'!#REF!</definedName>
    <definedName name="_hhkd5f53q2a" localSheetId="15">'[5]wybrane dane finansowe 1'!#REF!</definedName>
    <definedName name="_hhkd5f53q2a" localSheetId="16">'[5]wybrane dane finansowe 1'!#REF!</definedName>
    <definedName name="_hhkd5f53q2a">'[5]wybrane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9">'[5]wybrane dane finansowe 1'!#REF!</definedName>
    <definedName name="_hix51_8fuiuc27oj" localSheetId="15">'[5]wybrane dane finansowe 1'!#REF!</definedName>
    <definedName name="_hix51_8fuiuc27oj" localSheetId="16">'[5]wybrane dane finansowe 1'!#REF!</definedName>
    <definedName name="_hix51_8fuiuc27oj">'[5]wybrane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9">'[5]wybrane dane finansowe 1'!#REF!</definedName>
    <definedName name="_hjtq6353q19" localSheetId="15">'[5]wybrane dane finansowe 1'!#REF!</definedName>
    <definedName name="_hjtq6353q19" localSheetId="16">'[5]wybrane dane finansowe 1'!#REF!</definedName>
    <definedName name="_hjtq6353q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9">'[5]wybrane dane finansowe 1'!#REF!</definedName>
    <definedName name="_hk2h5x4y2c" localSheetId="15">'[5]wybrane dane finansowe 1'!#REF!</definedName>
    <definedName name="_hk2h5x4y2c" localSheetId="16">'[5]wybrane dane finansowe 1'!#REF!</definedName>
    <definedName name="_hk2h5x4y2c">'[5]wybrane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9">'[5]wybrane dane finansowe 1'!#REF!</definedName>
    <definedName name="_hlw7t34zli" localSheetId="15">'[5]wybrane dane finansowe 1'!#REF!</definedName>
    <definedName name="_hlw7t34zli" localSheetId="16">'[5]wybrane dane finansowe 1'!#REF!</definedName>
    <definedName name="_hlw7t34zli">'[5]wybrane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9">'[5]wybrane dane finansowe 1'!#REF!</definedName>
    <definedName name="_hnc6cj51pb" localSheetId="15">'[5]wybrane dane finansowe 1'!#REF!</definedName>
    <definedName name="_hnc6cj51pb" localSheetId="16">'[5]wybrane dane finansowe 1'!#REF!</definedName>
    <definedName name="_hnc6cj51pb">'[5]wybrane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9">'[5]wybrane dane finansowe 1'!#REF!</definedName>
    <definedName name="_hobqp454j16" localSheetId="15">'[5]wybrane dane finansowe 1'!#REF!</definedName>
    <definedName name="_hobqp454j16" localSheetId="16">'[5]wybrane dane finansowe 1'!#REF!</definedName>
    <definedName name="_hobqp454j16">'[5]wybrane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9">'[5]wybrane dane finansowe 1'!#REF!</definedName>
    <definedName name="_hol7sp536x" localSheetId="15">'[5]wybrane dane finansowe 1'!#REF!</definedName>
    <definedName name="_hol7sp536x" localSheetId="16">'[5]wybrane dane finansowe 1'!#REF!</definedName>
    <definedName name="_hol7sp536x">'[5]wybrane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9">'[5]wybrane dane finansowe 1'!#REF!</definedName>
    <definedName name="_hpkv5h5072i" localSheetId="15">'[5]wybrane dane finansowe 1'!#REF!</definedName>
    <definedName name="_hpkv5h5072i" localSheetId="16">'[5]wybrane dane finansowe 1'!#REF!</definedName>
    <definedName name="_hpkv5h5072i">'[5]wybrane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9">'[5]wybrane dane finansowe 1'!#REF!</definedName>
    <definedName name="_hsag1t4y22j" localSheetId="15">'[5]wybrane dane finansowe 1'!#REF!</definedName>
    <definedName name="_hsag1t4y22j" localSheetId="16">'[5]wybrane dane finansowe 1'!#REF!</definedName>
    <definedName name="_hsag1t4y22j">'[5]wybrane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9">'[5]wybrane dane finansowe 1'!#REF!</definedName>
    <definedName name="_ht4vuj5181g" localSheetId="15">'[5]wybrane dane finansowe 1'!#REF!</definedName>
    <definedName name="_ht4vuj5181g" localSheetId="16">'[5]wybrane dane finansowe 1'!#REF!</definedName>
    <definedName name="_ht4vuj5181g">'[5]wybrane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9">'[5]wybrane dane finansowe 1'!#REF!</definedName>
    <definedName name="_huf9wp4y21m" localSheetId="15">'[5]wybrane dane finansowe 1'!#REF!</definedName>
    <definedName name="_huf9wp4y21m" localSheetId="16">'[5]wybrane dane finansowe 1'!#REF!</definedName>
    <definedName name="_huf9wp4y21m">'[5]wybrane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9">'[5]wybrane dane finansowe 1'!#REF!</definedName>
    <definedName name="_huwigj54j2m" localSheetId="15">'[5]wybrane dane finansowe 1'!#REF!</definedName>
    <definedName name="_huwigj54j2m" localSheetId="16">'[5]wybrane dane finansowe 1'!#REF!</definedName>
    <definedName name="_huwigj54j2m">'[5]wybrane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9">'[5]wybrane dane finansowe 1'!#REF!</definedName>
    <definedName name="_hv53kj4ys8" localSheetId="15">'[5]wybrane dane finansowe 1'!#REF!</definedName>
    <definedName name="_hv53kj4ys8" localSheetId="16">'[5]wybrane dane finansowe 1'!#REF!</definedName>
    <definedName name="_hv53kj4ys8">'[5]wybrane dane finansowe 1'!#REF!</definedName>
    <definedName name="_hvx78p4x9l" localSheetId="1">#REF!</definedName>
    <definedName name="_hvx78p4x9l" localSheetId="3">#REF!</definedName>
    <definedName name="_hvx78p4x9l" localSheetId="9">#REF!</definedName>
    <definedName name="_hvx78p4x9l" localSheetId="15">#REF!</definedName>
    <definedName name="_hvx78p4x9l">#REF!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9">'[5]wybrane dane finansowe 1'!#REF!</definedName>
    <definedName name="_hwl4l753q15" localSheetId="15">'[5]wybrane dane finansowe 1'!#REF!</definedName>
    <definedName name="_hwl4l753q15" localSheetId="16">'[5]wybrane dane finansowe 1'!#REF!</definedName>
    <definedName name="_hwl4l753q15">'[5]wybrane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9">'[5]wybrane dane finansowe 1'!#REF!</definedName>
    <definedName name="_hxqi2l507q" localSheetId="15">'[5]wybrane dane finansowe 1'!#REF!</definedName>
    <definedName name="_hxqi2l507q" localSheetId="16">'[5]wybrane dane finansowe 1'!#REF!</definedName>
    <definedName name="_hxqi2l507q">'[5]wybrane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9">'[5]wybrane dane finansowe 1'!#REF!</definedName>
    <definedName name="_hz6at251pc" localSheetId="15">'[5]wybrane dane finansowe 1'!#REF!</definedName>
    <definedName name="_hz6at251pc" localSheetId="16">'[5]wybrane dane finansowe 1'!#REF!</definedName>
    <definedName name="_hz6at251pc">'[5]wybrane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9">'[5]wybrane dane finansowe 1'!#REF!</definedName>
    <definedName name="_hzc04c50m2r" localSheetId="15">'[5]wybrane dane finansowe 1'!#REF!</definedName>
    <definedName name="_hzc04c50m2r" localSheetId="16">'[5]wybrane dane finansowe 1'!#REF!</definedName>
    <definedName name="_hzc04c50m2r">'[5]wybrane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9">'[5]wybrane dane finansowe 1'!#REF!</definedName>
    <definedName name="_i0qrxf4y22e" localSheetId="15">'[5]wybrane dane finansowe 1'!#REF!</definedName>
    <definedName name="_i0qrxf4y22e" localSheetId="16">'[5]wybrane dane finansowe 1'!#REF!</definedName>
    <definedName name="_i0qrxf4y22e">'[5]wybrane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9">'[5]wybrane dane finansowe 1'!#REF!</definedName>
    <definedName name="_i8vp57518d" localSheetId="15">'[5]wybrane dane finansowe 1'!#REF!</definedName>
    <definedName name="_i8vp57518d" localSheetId="16">'[5]wybrane dane finansowe 1'!#REF!</definedName>
    <definedName name="_i8vp57518d">'[5]wybrane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9">'[5]wybrane dane finansowe 1'!#REF!</definedName>
    <definedName name="_i9fvmg4y21w" localSheetId="15">'[5]wybrane dane finansowe 1'!#REF!</definedName>
    <definedName name="_i9fvmg4y21w" localSheetId="16">'[5]wybrane dane finansowe 1'!#REF!</definedName>
    <definedName name="_i9fvmg4y21w">'[5]wybrane dane finansowe 1'!#REF!</definedName>
    <definedName name="_IAF2005" localSheetId="1">#REF!</definedName>
    <definedName name="_IAF2005" localSheetId="3">#REF!</definedName>
    <definedName name="_IAF2005" localSheetId="9">#REF!</definedName>
    <definedName name="_IAF2005" localSheetId="15">#REF!</definedName>
    <definedName name="_IAF2005">#REF!</definedName>
    <definedName name="_IAF2006" localSheetId="1">#REF!</definedName>
    <definedName name="_IAF2006" localSheetId="3">#REF!</definedName>
    <definedName name="_IAF2006" localSheetId="9">#REF!</definedName>
    <definedName name="_IAF2006" localSheetId="15">#REF!</definedName>
    <definedName name="_IAF2006">#REF!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9">'[5]wybrane dane finansowe 1'!#REF!</definedName>
    <definedName name="_icr5su4y22w" localSheetId="15">'[5]wybrane dane finansowe 1'!#REF!</definedName>
    <definedName name="_icr5su4y22w" localSheetId="16">'[5]wybrane dane finansowe 1'!#REF!</definedName>
    <definedName name="_icr5su4y22w">'[5]wybrane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9">'[5]wybrane dane finansowe 1'!#REF!</definedName>
    <definedName name="_ifwf6h51810" localSheetId="15">'[5]wybrane dane finansowe 1'!#REF!</definedName>
    <definedName name="_ifwf6h51810" localSheetId="16">'[5]wybrane dane finansowe 1'!#REF!</definedName>
    <definedName name="_ifwf6h5181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9">'[5]wybrane dane finansowe 1'!#REF!</definedName>
    <definedName name="_iggmr354j29" localSheetId="15">'[5]wybrane dane finansowe 1'!#REF!</definedName>
    <definedName name="_iggmr354j29" localSheetId="16">'[5]wybrane dane finansowe 1'!#REF!</definedName>
    <definedName name="_iggmr354j2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9">'[5]wybrane dane finansowe 1'!#REF!</definedName>
    <definedName name="_igrrkp53qz" localSheetId="15">'[5]wybrane dane finansowe 1'!#REF!</definedName>
    <definedName name="_igrrkp53qz" localSheetId="16">'[5]wybrane dane finansowe 1'!#REF!</definedName>
    <definedName name="_igrrkp53qz">'[5]wybrane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9">'[5]wybrane dane finansowe 1'!#REF!</definedName>
    <definedName name="_iht3u250721" localSheetId="15">'[5]wybrane dane finansowe 1'!#REF!</definedName>
    <definedName name="_iht3u250721" localSheetId="16">'[5]wybrane dane finansowe 1'!#REF!</definedName>
    <definedName name="_iht3u250721">'[5]wybrane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9">'[5]wybrane dane finansowe 1'!#REF!</definedName>
    <definedName name="_ikwpsb50m27" localSheetId="15">'[5]wybrane dane finansowe 1'!#REF!</definedName>
    <definedName name="_ikwpsb50m27" localSheetId="16">'[5]wybrane dane finansowe 1'!#REF!</definedName>
    <definedName name="_ikwpsb50m27">'[5]wybrane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9">'[5]wybrane dane finansowe 1'!#REF!</definedName>
    <definedName name="_im8zjf54j2j" localSheetId="15">'[5]wybrane dane finansowe 1'!#REF!</definedName>
    <definedName name="_im8zjf54j2j" localSheetId="16">'[5]wybrane dane finansowe 1'!#REF!</definedName>
    <definedName name="_im8zjf54j2j">'[5]wybrane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9">'[5]wybrane dane finansowe 1'!#REF!</definedName>
    <definedName name="_imsfb75182c" localSheetId="15">'[5]wybrane dane finansowe 1'!#REF!</definedName>
    <definedName name="_imsfb75182c" localSheetId="16">'[5]wybrane dane finansowe 1'!#REF!</definedName>
    <definedName name="_imsfb75182c">'[5]wybrane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9">'[5]wybrane dane finansowe 1'!#REF!</definedName>
    <definedName name="_isu41o50m1d" localSheetId="15">'[5]wybrane dane finansowe 1'!#REF!</definedName>
    <definedName name="_isu41o50m1d" localSheetId="16">'[5]wybrane dane finansowe 1'!#REF!</definedName>
    <definedName name="_isu41o50m1d">'[5]wybrane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9">'[5]wybrane dane finansowe 1'!#REF!</definedName>
    <definedName name="_iub8cr53q1p" localSheetId="15">'[5]wybrane dane finansowe 1'!#REF!</definedName>
    <definedName name="_iub8cr53q1p" localSheetId="16">'[5]wybrane dane finansowe 1'!#REF!</definedName>
    <definedName name="_iub8cr53q1p">'[5]wybrane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9">'[5]wybrane dane finansowe 1'!#REF!</definedName>
    <definedName name="_j0ir984zl14" localSheetId="15">'[5]wybrane dane finansowe 1'!#REF!</definedName>
    <definedName name="_j0ir984zl14" localSheetId="16">'[5]wybrane dane finansowe 1'!#REF!</definedName>
    <definedName name="_j0ir984zl14">'[5]wybrane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9">'[5]wybrane dane finansowe 1'!#REF!</definedName>
    <definedName name="_j6ax3k50m1v" localSheetId="15">'[5]wybrane dane finansowe 1'!#REF!</definedName>
    <definedName name="_j6ax3k50m1v" localSheetId="16">'[5]wybrane dane finansowe 1'!#REF!</definedName>
    <definedName name="_j6ax3k50m1v">'[5]wybrane dane finansowe 1'!#REF!</definedName>
    <definedName name="_j6yq0m4x9w" localSheetId="1">#REF!</definedName>
    <definedName name="_j6yq0m4x9w" localSheetId="3">#REF!</definedName>
    <definedName name="_j6yq0m4x9w" localSheetId="9">#REF!</definedName>
    <definedName name="_j6yq0m4x9w" localSheetId="15">#REF!</definedName>
    <definedName name="_j6yq0m4x9w">#REF!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9">'[5]wybrane dane finansowe 1'!#REF!</definedName>
    <definedName name="_j7x7cr54j24" localSheetId="15">'[5]wybrane dane finansowe 1'!#REF!</definedName>
    <definedName name="_j7x7cr54j24" localSheetId="16">'[5]wybrane dane finansowe 1'!#REF!</definedName>
    <definedName name="_j7x7cr54j24">'[5]wybrane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9">'[5]wybrane dane finansowe 1'!#REF!</definedName>
    <definedName name="_j8k56o536f" localSheetId="15">'[5]wybrane dane finansowe 1'!#REF!</definedName>
    <definedName name="_j8k56o536f" localSheetId="16">'[5]wybrane dane finansowe 1'!#REF!</definedName>
    <definedName name="_j8k56o536f">'[5]wybrane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9">'[5]wybrane dane finansowe 1'!#REF!</definedName>
    <definedName name="_jasap953q1n" localSheetId="15">'[5]wybrane dane finansowe 1'!#REF!</definedName>
    <definedName name="_jasap953q1n" localSheetId="16">'[5]wybrane dane finansowe 1'!#REF!</definedName>
    <definedName name="_jasap953q1n">'[5]wybrane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9">'[5]wybrane dane finansowe 1'!#REF!</definedName>
    <definedName name="_jh2w3v53q2j" localSheetId="15">'[5]wybrane dane finansowe 1'!#REF!</definedName>
    <definedName name="_jh2w3v53q2j" localSheetId="16">'[5]wybrane dane finansowe 1'!#REF!</definedName>
    <definedName name="_jh2w3v53q2j">'[5]wybrane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9">'[5]wybrane dane finansowe 1'!#REF!</definedName>
    <definedName name="_ji9h0k53q10" localSheetId="15">'[5]wybrane dane finansowe 1'!#REF!</definedName>
    <definedName name="_ji9h0k53q10" localSheetId="16">'[5]wybrane dane finansowe 1'!#REF!</definedName>
    <definedName name="_ji9h0k53q1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9">'[5]wybrane dane finansowe 1'!#REF!</definedName>
    <definedName name="_jnk0hu5072j" localSheetId="15">'[5]wybrane dane finansowe 1'!#REF!</definedName>
    <definedName name="_jnk0hu5072j" localSheetId="16">'[5]wybrane dane finansowe 1'!#REF!</definedName>
    <definedName name="_jnk0hu5072j">'[5]wybrane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9">'[5]wybrane dane finansowe 1'!#REF!</definedName>
    <definedName name="_jnv2jq4y2r" localSheetId="15">'[5]wybrane dane finansowe 1'!#REF!</definedName>
    <definedName name="_jnv2jq4y2r" localSheetId="16">'[5]wybrane dane finansowe 1'!#REF!</definedName>
    <definedName name="_jnv2jq4y2r">'[5]wybrane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9">'[5]wybrane dane finansowe 1'!#REF!</definedName>
    <definedName name="_jo1bh75181q" localSheetId="15">'[5]wybrane dane finansowe 1'!#REF!</definedName>
    <definedName name="_jo1bh75181q" localSheetId="16">'[5]wybrane dane finansowe 1'!#REF!</definedName>
    <definedName name="_jo1bh75181q">'[5]wybrane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9">'[5]wybrane dane finansowe 1'!#REF!</definedName>
    <definedName name="_jp1osx53q1h" localSheetId="15">'[5]wybrane dane finansowe 1'!#REF!</definedName>
    <definedName name="_jp1osx53q1h" localSheetId="16">'[5]wybrane dane finansowe 1'!#REF!</definedName>
    <definedName name="_jp1osx53q1h">'[5]wybrane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9">'[5]wybrane dane finansowe 1'!#REF!</definedName>
    <definedName name="_jpdm7053q12" localSheetId="15">'[5]wybrane dane finansowe 1'!#REF!</definedName>
    <definedName name="_jpdm7053q12" localSheetId="16">'[5]wybrane dane finansowe 1'!#REF!</definedName>
    <definedName name="_jpdm7053q12">'[5]wybrane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9">'[5]wybrane dane finansowe 1'!#REF!</definedName>
    <definedName name="_jpfoas536a" localSheetId="15">'[5]wybrane dane finansowe 1'!#REF!</definedName>
    <definedName name="_jpfoas536a" localSheetId="16">'[5]wybrane dane finansowe 1'!#REF!</definedName>
    <definedName name="_jpfoas536a">'[5]wybrane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9">'[5]wybrane dane finansowe 1'!#REF!</definedName>
    <definedName name="_jrn5fj54j2f" localSheetId="15">'[5]wybrane dane finansowe 1'!#REF!</definedName>
    <definedName name="_jrn5fj54j2f" localSheetId="16">'[5]wybrane dane finansowe 1'!#REF!</definedName>
    <definedName name="_jrn5fj54j2f">'[5]wybrane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9">'[5]wybrane dane finansowe 1'!#REF!</definedName>
    <definedName name="_jrnx3351pa" localSheetId="15">'[5]wybrane dane finansowe 1'!#REF!</definedName>
    <definedName name="_jrnx3351pa" localSheetId="16">'[5]wybrane dane finansowe 1'!#REF!</definedName>
    <definedName name="_jrnx3351pa">'[5]wybrane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9">'[5]wybrane dane finansowe 1'!#REF!</definedName>
    <definedName name="_jsuxbq50mz" localSheetId="15">'[5]wybrane dane finansowe 1'!#REF!</definedName>
    <definedName name="_jsuxbq50mz" localSheetId="16">'[5]wybrane dane finansowe 1'!#REF!</definedName>
    <definedName name="_jsuxbq50mz">'[5]wybrane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9">'[5]wybrane dane finansowe 1'!#REF!</definedName>
    <definedName name="_jtrcgf53q1s" localSheetId="15">'[5]wybrane dane finansowe 1'!#REF!</definedName>
    <definedName name="_jtrcgf53q1s" localSheetId="16">'[5]wybrane dane finansowe 1'!#REF!</definedName>
    <definedName name="_jtrcgf53q1s">'[5]wybrane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9">'[5]wybrane dane finansowe 1'!#REF!</definedName>
    <definedName name="_ju7bzi54j1f" localSheetId="15">'[5]wybrane dane finansowe 1'!#REF!</definedName>
    <definedName name="_ju7bzi54j1f" localSheetId="16">'[5]wybrane dane finansowe 1'!#REF!</definedName>
    <definedName name="_ju7bzi54j1f">'[5]wybrane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9">'[5]wybrane dane finansowe 1'!#REF!</definedName>
    <definedName name="_jvlnu45071f" localSheetId="15">'[5]wybrane dane finansowe 1'!#REF!</definedName>
    <definedName name="_jvlnu45071f" localSheetId="16">'[5]wybrane dane finansowe 1'!#REF!</definedName>
    <definedName name="_jvlnu45071f">'[5]wybrane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9">'[5]wybrane dane finansowe 1'!#REF!</definedName>
    <definedName name="_jwpbtn5361f" localSheetId="15">'[5]wybrane dane finansowe 1'!#REF!</definedName>
    <definedName name="_jwpbtn5361f" localSheetId="16">'[5]wybrane dane finansowe 1'!#REF!</definedName>
    <definedName name="_jwpbtn5361f">'[5]wybrane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9">'[5]wybrane dane finansowe 1'!#REF!</definedName>
    <definedName name="_jxbpc75072q" localSheetId="15">'[5]wybrane dane finansowe 1'!#REF!</definedName>
    <definedName name="_jxbpc75072q" localSheetId="16">'[5]wybrane dane finansowe 1'!#REF!</definedName>
    <definedName name="_jxbpc75072q">'[5]wybrane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9">'[5]wybrane dane finansowe 1'!#REF!</definedName>
    <definedName name="_jzd0go54jr" localSheetId="15">'[5]wybrane dane finansowe 1'!#REF!</definedName>
    <definedName name="_jzd0go54jr" localSheetId="16">'[5]wybrane dane finansowe 1'!#REF!</definedName>
    <definedName name="_jzd0go54jr">'[5]wybrane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9">'[5]wybrane dane finansowe 1'!#REF!</definedName>
    <definedName name="_jzhvj554jc" localSheetId="15">'[5]wybrane dane finansowe 1'!#REF!</definedName>
    <definedName name="_jzhvj554jc" localSheetId="16">'[5]wybrane dane finansowe 1'!#REF!</definedName>
    <definedName name="_jzhvj554jc">'[5]wybrane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9">'[5]wybrane dane finansowe 1'!#REF!</definedName>
    <definedName name="_jzl41_vq03clgge1u" localSheetId="15">'[5]wybrane dane finansowe 1'!#REF!</definedName>
    <definedName name="_jzl41_vq03clgge1u" localSheetId="16">'[5]wybrane dane finansowe 1'!#REF!</definedName>
    <definedName name="_jzl41_vq03clgge1u">'[5]wybrane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9">'[5]wybrane dane finansowe 1'!#REF!</definedName>
    <definedName name="_jzx2n64y2h" localSheetId="15">'[5]wybrane dane finansowe 1'!#REF!</definedName>
    <definedName name="_jzx2n64y2h" localSheetId="16">'[5]wybrane dane finansowe 1'!#REF!</definedName>
    <definedName name="_jzx2n64y2h">'[5]wybrane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9">'[5]wybrane dane finansowe 1'!#REF!</definedName>
    <definedName name="_k1b5f1507m" localSheetId="15">'[5]wybrane dane finansowe 1'!#REF!</definedName>
    <definedName name="_k1b5f1507m" localSheetId="16">'[5]wybrane dane finansowe 1'!#REF!</definedName>
    <definedName name="_k1b5f1507m">'[5]wybrane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9">'[5]wybrane dane finansowe 1'!#REF!</definedName>
    <definedName name="_k2b19o4y29" localSheetId="15">'[5]wybrane dane finansowe 1'!#REF!</definedName>
    <definedName name="_k2b19o4y29" localSheetId="16">'[5]wybrane dane finansowe 1'!#REF!</definedName>
    <definedName name="_k2b19o4y2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9">'[5]wybrane dane finansowe 1'!#REF!</definedName>
    <definedName name="_k2tuh65181p" localSheetId="15">'[5]wybrane dane finansowe 1'!#REF!</definedName>
    <definedName name="_k2tuh65181p" localSheetId="16">'[5]wybrane dane finansowe 1'!#REF!</definedName>
    <definedName name="_k2tuh65181p">'[5]wybrane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9">'[5]wybrane dane finansowe 1'!#REF!</definedName>
    <definedName name="_k38y6i536q" localSheetId="15">'[5]wybrane dane finansowe 1'!#REF!</definedName>
    <definedName name="_k38y6i536q" localSheetId="16">'[5]wybrane dane finansowe 1'!#REF!</definedName>
    <definedName name="_k38y6i536q">'[5]wybrane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9">'[5]wybrane dane finansowe 1'!#REF!</definedName>
    <definedName name="_k6wi705181r" localSheetId="15">'[5]wybrane dane finansowe 1'!#REF!</definedName>
    <definedName name="_k6wi705181r" localSheetId="16">'[5]wybrane dane finansowe 1'!#REF!</definedName>
    <definedName name="_k6wi705181r">'[5]wybrane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9">'[5]wybrane dane finansowe 1'!#REF!</definedName>
    <definedName name="_k7k4fi5181n" localSheetId="15">'[5]wybrane dane finansowe 1'!#REF!</definedName>
    <definedName name="_k7k4fi5181n" localSheetId="16">'[5]wybrane dane finansowe 1'!#REF!</definedName>
    <definedName name="_k7k4fi5181n">'[5]wybrane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9">'[5]wybrane dane finansowe 1'!#REF!</definedName>
    <definedName name="_k7p6h0b5l7" localSheetId="15">'[5]wybrane dane finansowe 1'!#REF!</definedName>
    <definedName name="_k7p6h0b5l7" localSheetId="16">'[5]wybrane dane finansowe 1'!#REF!</definedName>
    <definedName name="_k7p6h0b5l7">'[5]wybrane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9">'[5]wybrane dane finansowe 1'!#REF!</definedName>
    <definedName name="_k82sm65181a" localSheetId="15">'[5]wybrane dane finansowe 1'!#REF!</definedName>
    <definedName name="_k82sm65181a" localSheetId="16">'[5]wybrane dane finansowe 1'!#REF!</definedName>
    <definedName name="_k82sm65181a">'[5]wybrane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9">'[5]wybrane dane finansowe 1'!#REF!</definedName>
    <definedName name="_k92s2f4ysg" localSheetId="15">'[5]wybrane dane finansowe 1'!#REF!</definedName>
    <definedName name="_k92s2f4ysg" localSheetId="16">'[5]wybrane dane finansowe 1'!#REF!</definedName>
    <definedName name="_k92s2f4ysg">'[5]wybrane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9">'[5]wybrane dane finansowe 1'!#REF!</definedName>
    <definedName name="_kac01e4y22a" localSheetId="15">'[5]wybrane dane finansowe 1'!#REF!</definedName>
    <definedName name="_kac01e4y22a" localSheetId="16">'[5]wybrane dane finansowe 1'!#REF!</definedName>
    <definedName name="_kac01e4y22a">'[5]wybrane dane finansowe 1'!#REF!</definedName>
    <definedName name="_kdlrv64x9t" localSheetId="1">#REF!</definedName>
    <definedName name="_kdlrv64x9t" localSheetId="3">#REF!</definedName>
    <definedName name="_kdlrv64x9t" localSheetId="9">#REF!</definedName>
    <definedName name="_kdlrv64x9t" localSheetId="15">#REF!</definedName>
    <definedName name="_kdlrv64x9t">#REF!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9">'[5]wybrane dane finansowe 1'!#REF!</definedName>
    <definedName name="_kg81ov536e" localSheetId="15">'[5]wybrane dane finansowe 1'!#REF!</definedName>
    <definedName name="_kg81ov536e" localSheetId="16">'[5]wybrane dane finansowe 1'!#REF!</definedName>
    <definedName name="_kg81ov536e">'[5]wybrane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9">'[5]wybrane dane finansowe 1'!#REF!</definedName>
    <definedName name="_kgzygv5072w" localSheetId="15">'[5]wybrane dane finansowe 1'!#REF!</definedName>
    <definedName name="_kgzygv5072w" localSheetId="16">'[5]wybrane dane finansowe 1'!#REF!</definedName>
    <definedName name="_kgzygv5072w">'[5]wybrane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9">'[5]wybrane dane finansowe 1'!#REF!</definedName>
    <definedName name="_kkjig54y21d" localSheetId="15">'[5]wybrane dane finansowe 1'!#REF!</definedName>
    <definedName name="_kkjig54y21d" localSheetId="16">'[5]wybrane dane finansowe 1'!#REF!</definedName>
    <definedName name="_kkjig54y21d">'[5]wybrane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9">'[5]wybrane dane finansowe 1'!#REF!</definedName>
    <definedName name="_kl7o8d4y2s" localSheetId="15">'[5]wybrane dane finansowe 1'!#REF!</definedName>
    <definedName name="_kl7o8d4y2s" localSheetId="16">'[5]wybrane dane finansowe 1'!#REF!</definedName>
    <definedName name="_kl7o8d4y2s">'[5]wybrane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9">'[5]wybrane dane finansowe 1'!#REF!</definedName>
    <definedName name="_klje9q53qe" localSheetId="15">'[5]wybrane dane finansowe 1'!#REF!</definedName>
    <definedName name="_klje9q53qe" localSheetId="16">'[5]wybrane dane finansowe 1'!#REF!</definedName>
    <definedName name="_klje9q53qe">'[5]wybrane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9">'[5]wybrane dane finansowe 1'!#REF!</definedName>
    <definedName name="_klle1i53q2n" localSheetId="15">'[5]wybrane dane finansowe 1'!#REF!</definedName>
    <definedName name="_klle1i53q2n" localSheetId="16">'[5]wybrane dane finansowe 1'!#REF!</definedName>
    <definedName name="_klle1i53q2n">'[5]wybrane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9">'[5]wybrane dane finansowe 1'!#REF!</definedName>
    <definedName name="_kn00vq4y231" localSheetId="15">'[5]wybrane dane finansowe 1'!#REF!</definedName>
    <definedName name="_kn00vq4y231" localSheetId="16">'[5]wybrane dane finansowe 1'!#REF!</definedName>
    <definedName name="_kn00vq4y231">'[5]wybrane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9">'[5]wybrane dane finansowe 1'!#REF!</definedName>
    <definedName name="_kog25v53q26" localSheetId="15">'[5]wybrane dane finansowe 1'!#REF!</definedName>
    <definedName name="_kog25v53q26" localSheetId="16">'[5]wybrane dane finansowe 1'!#REF!</definedName>
    <definedName name="_kog25v53q26">'[5]wybrane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9">'[5]wybrane dane finansowe 1'!#REF!</definedName>
    <definedName name="_kos8i753q2q" localSheetId="15">'[5]wybrane dane finansowe 1'!#REF!</definedName>
    <definedName name="_kos8i753q2q" localSheetId="16">'[5]wybrane dane finansowe 1'!#REF!</definedName>
    <definedName name="_kos8i753q2q">'[5]wybrane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9">'[5]wybrane dane finansowe 1'!#REF!</definedName>
    <definedName name="_kot8g150m1a" localSheetId="15">'[5]wybrane dane finansowe 1'!#REF!</definedName>
    <definedName name="_kot8g150m1a" localSheetId="16">'[5]wybrane dane finansowe 1'!#REF!</definedName>
    <definedName name="_kot8g150m1a">'[5]wybrane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9">'[5]wybrane dane finansowe 1'!#REF!</definedName>
    <definedName name="_kqy68i5181e" localSheetId="15">'[5]wybrane dane finansowe 1'!#REF!</definedName>
    <definedName name="_kqy68i5181e" localSheetId="16">'[5]wybrane dane finansowe 1'!#REF!</definedName>
    <definedName name="_kqy68i5181e">'[5]wybrane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9">'[5]wybrane dane finansowe 1'!#REF!</definedName>
    <definedName name="_krx2ij50m1c" localSheetId="15">'[5]wybrane dane finansowe 1'!#REF!</definedName>
    <definedName name="_krx2ij50m1c" localSheetId="16">'[5]wybrane dane finansowe 1'!#REF!</definedName>
    <definedName name="_krx2ij50m1c">'[5]wybrane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9">'[5]wybrane dane finansowe 1'!#REF!</definedName>
    <definedName name="_kt00n453q1t" localSheetId="15">'[5]wybrane dane finansowe 1'!#REF!</definedName>
    <definedName name="_kt00n453q1t" localSheetId="16">'[5]wybrane dane finansowe 1'!#REF!</definedName>
    <definedName name="_kt00n453q1t">'[5]wybrane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9">'[5]wybrane dane finansowe 1'!#REF!</definedName>
    <definedName name="_kvq74y4y22n" localSheetId="15">'[5]wybrane dane finansowe 1'!#REF!</definedName>
    <definedName name="_kvq74y4y22n" localSheetId="16">'[5]wybrane dane finansowe 1'!#REF!</definedName>
    <definedName name="_kvq74y4y22n">'[5]wybrane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9">'[5]wybrane dane finansowe 1'!#REF!</definedName>
    <definedName name="_kysg1z53q1u" localSheetId="15">'[5]wybrane dane finansowe 1'!#REF!</definedName>
    <definedName name="_kysg1z53q1u" localSheetId="16">'[5]wybrane dane finansowe 1'!#REF!</definedName>
    <definedName name="_kysg1z53q1u">'[5]wybrane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9">'[5]wybrane dane finansowe 1'!#REF!</definedName>
    <definedName name="_l1rwdn54j2p" localSheetId="15">'[5]wybrane dane finansowe 1'!#REF!</definedName>
    <definedName name="_l1rwdn54j2p" localSheetId="16">'[5]wybrane dane finansowe 1'!#REF!</definedName>
    <definedName name="_l1rwdn54j2p">'[5]wybrane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9">'[5]wybrane dane finansowe 1'!#REF!</definedName>
    <definedName name="_l4vc3z4y21x" localSheetId="15">'[5]wybrane dane finansowe 1'!#REF!</definedName>
    <definedName name="_l4vc3z4y21x" localSheetId="16">'[5]wybrane dane finansowe 1'!#REF!</definedName>
    <definedName name="_l4vc3z4y21x">'[5]wybrane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9">'[5]wybrane dane finansowe 1'!#REF!</definedName>
    <definedName name="_l7jo5r4zly" localSheetId="15">'[5]wybrane dane finansowe 1'!#REF!</definedName>
    <definedName name="_l7jo5r4zly" localSheetId="16">'[5]wybrane dane finansowe 1'!#REF!</definedName>
    <definedName name="_l7jo5r4zly">'[5]wybrane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9">'[5]wybrane dane finansowe 1'!#REF!</definedName>
    <definedName name="_l926zw5182h" localSheetId="15">'[5]wybrane dane finansowe 1'!#REF!</definedName>
    <definedName name="_l926zw5182h" localSheetId="16">'[5]wybrane dane finansowe 1'!#REF!</definedName>
    <definedName name="_l926zw5182h">'[5]wybrane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9">'[5]wybrane dane finansowe 1'!#REF!</definedName>
    <definedName name="_laf27k5361g" localSheetId="15">'[5]wybrane dane finansowe 1'!#REF!</definedName>
    <definedName name="_laf27k5361g" localSheetId="16">'[5]wybrane dane finansowe 1'!#REF!</definedName>
    <definedName name="_laf27k5361g">'[5]wybrane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9">'[5]wybrane dane finansowe 1'!#REF!</definedName>
    <definedName name="_lbykyz4x9j" localSheetId="15">'[5]wybrane dane finansowe 1'!#REF!</definedName>
    <definedName name="_lbykyz4x9j" localSheetId="16">'[5]wybrane dane finansowe 1'!#REF!</definedName>
    <definedName name="_lbykyz4x9j">'[5]wybrane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9">'[5]wybrane dane finansowe 1'!#REF!</definedName>
    <definedName name="_lggo2t4zls" localSheetId="15">'[5]wybrane dane finansowe 1'!#REF!</definedName>
    <definedName name="_lggo2t4zls" localSheetId="16">'[5]wybrane dane finansowe 1'!#REF!</definedName>
    <definedName name="_lggo2t4zls">'[5]wybrane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9">'[5]wybrane dane finansowe 1'!#REF!</definedName>
    <definedName name="_lhf7hd54j2o" localSheetId="15">'[5]wybrane dane finansowe 1'!#REF!</definedName>
    <definedName name="_lhf7hd54j2o" localSheetId="16">'[5]wybrane dane finansowe 1'!#REF!</definedName>
    <definedName name="_lhf7hd54j2o">'[5]wybrane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9">'[5]wybrane dane finansowe 1'!#REF!</definedName>
    <definedName name="_lhk8bw51816" localSheetId="15">'[5]wybrane dane finansowe 1'!#REF!</definedName>
    <definedName name="_lhk8bw51816" localSheetId="16">'[5]wybrane dane finansowe 1'!#REF!</definedName>
    <definedName name="_lhk8bw51816">'[5]wybrane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9">'[5]wybrane dane finansowe 1'!#REF!</definedName>
    <definedName name="_lhmouw50m1o" localSheetId="15">'[5]wybrane dane finansowe 1'!#REF!</definedName>
    <definedName name="_lhmouw50m1o" localSheetId="16">'[5]wybrane dane finansowe 1'!#REF!</definedName>
    <definedName name="_lhmouw50m1o">'[5]wybrane dane finansowe 1'!#REF!</definedName>
    <definedName name="_lmmyqf4x9a" localSheetId="1">#REF!</definedName>
    <definedName name="_lmmyqf4x9a" localSheetId="3">#REF!</definedName>
    <definedName name="_lmmyqf4x9a" localSheetId="9">#REF!</definedName>
    <definedName name="_lmmyqf4x9a" localSheetId="15">#REF!</definedName>
    <definedName name="_lmmyqf4x9a">#REF!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9">'[5]wybrane dane finansowe 1'!#REF!</definedName>
    <definedName name="_lrfava53qt" localSheetId="15">'[5]wybrane dane finansowe 1'!#REF!</definedName>
    <definedName name="_lrfava53qt" localSheetId="16">'[5]wybrane dane finansowe 1'!#REF!</definedName>
    <definedName name="_lrfava53qt">'[5]wybrane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9">'[5]wybrane dane finansowe 1'!#REF!</definedName>
    <definedName name="_lsk3sm50mu" localSheetId="15">'[5]wybrane dane finansowe 1'!#REF!</definedName>
    <definedName name="_lsk3sm50mu" localSheetId="16">'[5]wybrane dane finansowe 1'!#REF!</definedName>
    <definedName name="_lsk3sm50mu">'[5]wybrane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9">'[5]wybrane dane finansowe 1'!#REF!</definedName>
    <definedName name="_lu9v2w4ysi" localSheetId="15">'[5]wybrane dane finansowe 1'!#REF!</definedName>
    <definedName name="_lu9v2w4ysi" localSheetId="16">'[5]wybrane dane finansowe 1'!#REF!</definedName>
    <definedName name="_lu9v2w4ysi">'[5]wybrane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9">'[5]wybrane dane finansowe 1'!#REF!</definedName>
    <definedName name="_lurrkd54ji" localSheetId="15">'[5]wybrane dane finansowe 1'!#REF!</definedName>
    <definedName name="_lurrkd54ji" localSheetId="16">'[5]wybrane dane finansowe 1'!#REF!</definedName>
    <definedName name="_lurrkd54ji">'[5]wybrane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9">'[5]wybrane dane finansowe 1'!#REF!</definedName>
    <definedName name="_lvgtxn54j1k" localSheetId="15">'[5]wybrane dane finansowe 1'!#REF!</definedName>
    <definedName name="_lvgtxn54j1k" localSheetId="16">'[5]wybrane dane finansowe 1'!#REF!</definedName>
    <definedName name="_lvgtxn54j1k">'[5]wybrane dane finansowe 1'!#REF!</definedName>
    <definedName name="_lvpqri4x9s" localSheetId="1">#REF!</definedName>
    <definedName name="_lvpqri4x9s" localSheetId="3">#REF!</definedName>
    <definedName name="_lvpqri4x9s" localSheetId="9">#REF!</definedName>
    <definedName name="_lvpqri4x9s" localSheetId="15">#REF!</definedName>
    <definedName name="_lvpqri4x9s">#REF!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9">'[5]wybrane dane finansowe 1'!#REF!</definedName>
    <definedName name="_lwypex5072a" localSheetId="15">'[5]wybrane dane finansowe 1'!#REF!</definedName>
    <definedName name="_lwypex5072a" localSheetId="16">'[5]wybrane dane finansowe 1'!#REF!</definedName>
    <definedName name="_lwypex5072a">'[5]wybrane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9">'[5]wybrane dane finansowe 1'!#REF!</definedName>
    <definedName name="_lxn2ia4y22i" localSheetId="15">'[5]wybrane dane finansowe 1'!#REF!</definedName>
    <definedName name="_lxn2ia4y22i" localSheetId="16">'[5]wybrane dane finansowe 1'!#REF!</definedName>
    <definedName name="_lxn2ia4y22i">'[5]wybrane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9">'[5]wybrane dane finansowe 1'!#REF!</definedName>
    <definedName name="_ly84sx54j2e" localSheetId="15">'[5]wybrane dane finansowe 1'!#REF!</definedName>
    <definedName name="_ly84sx54j2e" localSheetId="16">'[5]wybrane dane finansowe 1'!#REF!</definedName>
    <definedName name="_ly84sx54j2e">'[5]wybrane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9">'[5]wybrane dane finansowe 1'!#REF!</definedName>
    <definedName name="_lygbjp536m" localSheetId="15">'[5]wybrane dane finansowe 1'!#REF!</definedName>
    <definedName name="_lygbjp536m" localSheetId="16">'[5]wybrane dane finansowe 1'!#REF!</definedName>
    <definedName name="_lygbjp536m">'[5]wybrane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9">'[5]wybrane dane finansowe 1'!#REF!</definedName>
    <definedName name="_lzbdg44y236" localSheetId="15">'[5]wybrane dane finansowe 1'!#REF!</definedName>
    <definedName name="_lzbdg44y236" localSheetId="16">'[5]wybrane dane finansowe 1'!#REF!</definedName>
    <definedName name="_lzbdg44y236">'[5]wybrane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9">'[5]wybrane dane finansowe 1'!#REF!</definedName>
    <definedName name="_lzqn1_yaoztago42l" localSheetId="15">'[5]wybrane dane finansowe 1'!#REF!</definedName>
    <definedName name="_lzqn1_yaoztago42l" localSheetId="16">'[5]wybrane dane finansowe 1'!#REF!</definedName>
    <definedName name="_lzqn1_yaoztago42l">'[5]wybrane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9">'[5]wybrane dane finansowe 1'!#REF!</definedName>
    <definedName name="_m0umsd518v" localSheetId="15">'[5]wybrane dane finansowe 1'!#REF!</definedName>
    <definedName name="_m0umsd518v" localSheetId="16">'[5]wybrane dane finansowe 1'!#REF!</definedName>
    <definedName name="_m0umsd518v">'[5]wybrane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9">'[5]wybrane dane finansowe 1'!#REF!</definedName>
    <definedName name="_m4d4k7518k" localSheetId="15">'[5]wybrane dane finansowe 1'!#REF!</definedName>
    <definedName name="_m4d4k7518k" localSheetId="16">'[5]wybrane dane finansowe 1'!#REF!</definedName>
    <definedName name="_m4d4k7518k">'[5]wybrane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9">'[5]wybrane dane finansowe 1'!#REF!</definedName>
    <definedName name="_m5vy6r50m1r" localSheetId="15">'[5]wybrane dane finansowe 1'!#REF!</definedName>
    <definedName name="_m5vy6r50m1r" localSheetId="16">'[5]wybrane dane finansowe 1'!#REF!</definedName>
    <definedName name="_m5vy6r50m1r">'[5]wybrane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9">'[5]wybrane dane finansowe 1'!#REF!</definedName>
    <definedName name="_mc8aa454j2h" localSheetId="15">'[5]wybrane dane finansowe 1'!#REF!</definedName>
    <definedName name="_mc8aa454j2h" localSheetId="16">'[5]wybrane dane finansowe 1'!#REF!</definedName>
    <definedName name="_mc8aa454j2h">'[5]wybrane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9">'[5]wybrane dane finansowe 1'!#REF!</definedName>
    <definedName name="_mh481b50mn" localSheetId="15">'[5]wybrane dane finansowe 1'!#REF!</definedName>
    <definedName name="_mh481b50mn" localSheetId="16">'[5]wybrane dane finansowe 1'!#REF!</definedName>
    <definedName name="_mh481b50mn">'[5]wybrane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9">'[5]wybrane dane finansowe 1'!#REF!</definedName>
    <definedName name="_mjcolp5182f" localSheetId="15">'[5]wybrane dane finansowe 1'!#REF!</definedName>
    <definedName name="_mjcolp5182f" localSheetId="16">'[5]wybrane dane finansowe 1'!#REF!</definedName>
    <definedName name="_mjcolp5182f">'[5]wybrane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9">'[5]wybrane dane finansowe 1'!#REF!</definedName>
    <definedName name="_mjr1hd4y21g" localSheetId="15">'[5]wybrane dane finansowe 1'!#REF!</definedName>
    <definedName name="_mjr1hd4y21g" localSheetId="16">'[5]wybrane dane finansowe 1'!#REF!</definedName>
    <definedName name="_mjr1hd4y21g">'[5]wybrane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9">'[5]wybrane dane finansowe 1'!#REF!</definedName>
    <definedName name="_mjv7kr5072n" localSheetId="15">'[5]wybrane dane finansowe 1'!#REF!</definedName>
    <definedName name="_mjv7kr5072n" localSheetId="16">'[5]wybrane dane finansowe 1'!#REF!</definedName>
    <definedName name="_mjv7kr5072n">'[5]wybrane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9">'[5]wybrane dane finansowe 1'!#REF!</definedName>
    <definedName name="_mo3j2h5071z" localSheetId="15">'[5]wybrane dane finansowe 1'!#REF!</definedName>
    <definedName name="_mo3j2h5071z" localSheetId="16">'[5]wybrane dane finansowe 1'!#REF!</definedName>
    <definedName name="_mo3j2h5071z">'[5]wybrane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9">'[5]wybrane dane finansowe 1'!#REF!</definedName>
    <definedName name="_moetbn53qp" localSheetId="15">'[5]wybrane dane finansowe 1'!#REF!</definedName>
    <definedName name="_moetbn53qp" localSheetId="16">'[5]wybrane dane finansowe 1'!#REF!</definedName>
    <definedName name="_moetbn53qp">'[5]wybrane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9">'[5]wybrane dane finansowe 1'!#REF!</definedName>
    <definedName name="_mpq4uv4y21e" localSheetId="15">'[5]wybrane dane finansowe 1'!#REF!</definedName>
    <definedName name="_mpq4uv4y21e" localSheetId="16">'[5]wybrane dane finansowe 1'!#REF!</definedName>
    <definedName name="_mpq4uv4y21e">'[5]wybrane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9">'[5]wybrane dane finansowe 1'!#REF!</definedName>
    <definedName name="_mre88p50m2t" localSheetId="15">'[5]wybrane dane finansowe 1'!#REF!</definedName>
    <definedName name="_mre88p50m2t" localSheetId="16">'[5]wybrane dane finansowe 1'!#REF!</definedName>
    <definedName name="_mre88p50m2t">'[5]wybrane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9">'[5]wybrane dane finansowe 1'!#REF!</definedName>
    <definedName name="_mte52a5071y" localSheetId="15">'[5]wybrane dane finansowe 1'!#REF!</definedName>
    <definedName name="_mte52a5071y" localSheetId="16">'[5]wybrane dane finansowe 1'!#REF!</definedName>
    <definedName name="_mte52a5071y">'[5]wybrane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9">'[5]wybrane dane finansowe 1'!#REF!</definedName>
    <definedName name="_mucixb4zlt" localSheetId="15">'[5]wybrane dane finansowe 1'!#REF!</definedName>
    <definedName name="_mucixb4zlt" localSheetId="16">'[5]wybrane dane finansowe 1'!#REF!</definedName>
    <definedName name="_mucixb4zlt">'[5]wybrane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9">'[5]wybrane dane finansowe 1'!#REF!</definedName>
    <definedName name="_mvp03a53qr" localSheetId="15">'[5]wybrane dane finansowe 1'!#REF!</definedName>
    <definedName name="_mvp03a53qr" localSheetId="16">'[5]wybrane dane finansowe 1'!#REF!</definedName>
    <definedName name="_mvp03a53qr">'[5]wybrane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9">'[5]wybrane dane finansowe 1'!#REF!</definedName>
    <definedName name="_mvunt64zld" localSheetId="15">'[5]wybrane dane finansowe 1'!#REF!</definedName>
    <definedName name="_mvunt64zld" localSheetId="16">'[5]wybrane dane finansowe 1'!#REF!</definedName>
    <definedName name="_mvunt64zld">'[5]wybrane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9">'[5]wybrane dane finansowe 1'!#REF!</definedName>
    <definedName name="_my37z1518n" localSheetId="15">'[5]wybrane dane finansowe 1'!#REF!</definedName>
    <definedName name="_my37z1518n" localSheetId="16">'[5]wybrane dane finansowe 1'!#REF!</definedName>
    <definedName name="_my37z1518n">'[5]wybrane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9">'[5]wybrane dane finansowe 1'!#REF!</definedName>
    <definedName name="_myk57b50725" localSheetId="15">'[5]wybrane dane finansowe 1'!#REF!</definedName>
    <definedName name="_myk57b50725" localSheetId="16">'[5]wybrane dane finansowe 1'!#REF!</definedName>
    <definedName name="_myk57b50725">'[5]wybrane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9">'[5]wybrane dane finansowe 1'!#REF!</definedName>
    <definedName name="_mz4izc4ysb" localSheetId="15">'[5]wybrane dane finansowe 1'!#REF!</definedName>
    <definedName name="_mz4izc4ysb" localSheetId="16">'[5]wybrane dane finansowe 1'!#REF!</definedName>
    <definedName name="_mz4izc4ysb">'[5]wybrane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9">'[5]wybrane dane finansowe 1'!#REF!</definedName>
    <definedName name="_mzr11_q7t8zyh5em" localSheetId="15">'[5]wybrane dane finansowe 1'!#REF!</definedName>
    <definedName name="_mzr11_q7t8zyh5em" localSheetId="16">'[5]wybrane dane finansowe 1'!#REF!</definedName>
    <definedName name="_mzr11_q7t8zyh5em">'[5]wybrane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9">'[5]wybrane dane finansowe 1'!#REF!</definedName>
    <definedName name="_n1c2d14y22f" localSheetId="15">'[5]wybrane dane finansowe 1'!#REF!</definedName>
    <definedName name="_n1c2d14y22f" localSheetId="16">'[5]wybrane dane finansowe 1'!#REF!</definedName>
    <definedName name="_n1c2d14y22f">'[5]wybrane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9">'[5]wybrane dane finansowe 1'!#REF!</definedName>
    <definedName name="_n1onfo5369" localSheetId="15">'[5]wybrane dane finansowe 1'!#REF!</definedName>
    <definedName name="_n1onfo5369" localSheetId="16">'[5]wybrane dane finansowe 1'!#REF!</definedName>
    <definedName name="_n1onfo536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9">'[5]wybrane dane finansowe 1'!#REF!</definedName>
    <definedName name="_n36bah5181s" localSheetId="15">'[5]wybrane dane finansowe 1'!#REF!</definedName>
    <definedName name="_n36bah5181s" localSheetId="16">'[5]wybrane dane finansowe 1'!#REF!</definedName>
    <definedName name="_n36bah5181s">'[5]wybrane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9">'[5]wybrane dane finansowe 1'!#REF!</definedName>
    <definedName name="_n4aa9850mx" localSheetId="15">'[5]wybrane dane finansowe 1'!#REF!</definedName>
    <definedName name="_n4aa9850mx" localSheetId="16">'[5]wybrane dane finansowe 1'!#REF!</definedName>
    <definedName name="_n4aa9850mx">'[5]wybrane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9">'[5]wybrane dane finansowe 1'!#REF!</definedName>
    <definedName name="_n5wusa4y21z" localSheetId="15">'[5]wybrane dane finansowe 1'!#REF!</definedName>
    <definedName name="_n5wusa4y21z" localSheetId="16">'[5]wybrane dane finansowe 1'!#REF!</definedName>
    <definedName name="_n5wusa4y21z">'[5]wybrane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9">'[5]wybrane dane finansowe 1'!#REF!</definedName>
    <definedName name="_n72rlr50m2n" localSheetId="15">'[5]wybrane dane finansowe 1'!#REF!</definedName>
    <definedName name="_n72rlr50m2n" localSheetId="16">'[5]wybrane dane finansowe 1'!#REF!</definedName>
    <definedName name="_n72rlr50m2n">'[5]wybrane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9">'[5]wybrane dane finansowe 1'!#REF!</definedName>
    <definedName name="_n8bylv50m15" localSheetId="15">'[5]wybrane dane finansowe 1'!#REF!</definedName>
    <definedName name="_n8bylv50m15" localSheetId="16">'[5]wybrane dane finansowe 1'!#REF!</definedName>
    <definedName name="_n8bylv50m15">'[5]wybrane dane finansowe 1'!#REF!</definedName>
    <definedName name="_NAN2">[10]AN2!$A$1:$AG$123</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9">'[5]wybrane dane finansowe 1'!#REF!</definedName>
    <definedName name="_naxbzo507i" localSheetId="15">'[5]wybrane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9">'[5]wybrane dane finansowe 1'!#REF!</definedName>
    <definedName name="_nccbvh4y2i" localSheetId="15">'[5]wybrane dane finansowe 1'!#REF!</definedName>
    <definedName name="_nccbvh4y2i" localSheetId="16">'[5]wybrane dane finansowe 1'!#REF!</definedName>
    <definedName name="_nccbvh4y2i">'[5]wybrane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9">'[5]wybrane dane finansowe 1'!#REF!</definedName>
    <definedName name="_ncu2av53q1k" localSheetId="15">'[5]wybrane dane finansowe 1'!#REF!</definedName>
    <definedName name="_ncu2av53q1k" localSheetId="16">'[5]wybrane dane finansowe 1'!#REF!</definedName>
    <definedName name="_ncu2av53q1k">'[5]wybrane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9">'[5]wybrane dane finansowe 1'!#REF!</definedName>
    <definedName name="_nkxujp54jb" localSheetId="15">'[5]wybrane dane finansowe 1'!#REF!</definedName>
    <definedName name="_nkxujp54jb" localSheetId="16">'[5]wybrane dane finansowe 1'!#REF!</definedName>
    <definedName name="_nkxujp54jb">'[5]wybrane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9">'[5]wybrane dane finansowe 1'!#REF!</definedName>
    <definedName name="_nmbcac4zl9" localSheetId="15">'[5]wybrane dane finansowe 1'!#REF!</definedName>
    <definedName name="_nmbcac4zl9" localSheetId="16">'[5]wybrane dane finansowe 1'!#REF!</definedName>
    <definedName name="_nmbcac4zl9">'[5]wybrane dane finansowe 1'!#REF!</definedName>
    <definedName name="_nmw6uz4x9q" localSheetId="1">#REF!</definedName>
    <definedName name="_nmw6uz4x9q" localSheetId="3">#REF!</definedName>
    <definedName name="_nmw6uz4x9q" localSheetId="9">#REF!</definedName>
    <definedName name="_nmw6uz4x9q" localSheetId="15">#REF!</definedName>
    <definedName name="_nmw6uz4x9q">#REF!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9">'[5]wybrane dane finansowe 1'!#REF!</definedName>
    <definedName name="_nnkqu04zl13" localSheetId="15">'[5]wybrane dane finansowe 1'!#REF!</definedName>
    <definedName name="_nnkqu04zl13" localSheetId="16">'[5]wybrane dane finansowe 1'!#REF!</definedName>
    <definedName name="_nnkqu04zl13">'[5]wybrane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9">'[5]wybrane dane finansowe 1'!#REF!</definedName>
    <definedName name="_nog6im4y2b" localSheetId="15">'[5]wybrane dane finansowe 1'!#REF!</definedName>
    <definedName name="_nog6im4y2b" localSheetId="16">'[5]wybrane dane finansowe 1'!#REF!</definedName>
    <definedName name="_nog6im4y2b">'[5]wybrane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9">'[5]wybrane dane finansowe 1'!#REF!</definedName>
    <definedName name="_novcsr4y22m" localSheetId="15">'[5]wybrane dane finansowe 1'!#REF!</definedName>
    <definedName name="_novcsr4y22m" localSheetId="16">'[5]wybrane dane finansowe 1'!#REF!</definedName>
    <definedName name="_novcsr4y22m">'[5]wybrane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9">'[5]wybrane dane finansowe 1'!#REF!</definedName>
    <definedName name="_noztfi518w" localSheetId="15">'[5]wybrane dane finansowe 1'!#REF!</definedName>
    <definedName name="_noztfi518w" localSheetId="16">'[5]wybrane dane finansowe 1'!#REF!</definedName>
    <definedName name="_noztfi518w">'[5]wybrane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9">'[5]wybrane dane finansowe 1'!#REF!</definedName>
    <definedName name="_ns6lls53q2p" localSheetId="15">'[5]wybrane dane finansowe 1'!#REF!</definedName>
    <definedName name="_ns6lls53q2p" localSheetId="16">'[5]wybrane dane finansowe 1'!#REF!</definedName>
    <definedName name="_ns6lls53q2p">'[5]wybrane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9">'[5]wybrane dane finansowe 1'!#REF!</definedName>
    <definedName name="_ns83cw518g" localSheetId="15">'[5]wybrane dane finansowe 1'!#REF!</definedName>
    <definedName name="_ns83cw518g" localSheetId="16">'[5]wybrane dane finansowe 1'!#REF!</definedName>
    <definedName name="_ns83cw518g">'[5]wybrane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9">'[5]wybrane dane finansowe 1'!#REF!</definedName>
    <definedName name="_nsednb507f" localSheetId="15">'[5]wybrane dane finansowe 1'!#REF!</definedName>
    <definedName name="_nsednb507f" localSheetId="16">'[5]wybrane dane finansowe 1'!#REF!</definedName>
    <definedName name="_nsednb507f">'[5]wybrane dane finansowe 1'!#REF!</definedName>
    <definedName name="_nsjipp4x9m" localSheetId="1">#REF!</definedName>
    <definedName name="_nsjipp4x9m" localSheetId="3">#REF!</definedName>
    <definedName name="_nsjipp4x9m" localSheetId="9">#REF!</definedName>
    <definedName name="_nsjipp4x9m" localSheetId="15">#REF!</definedName>
    <definedName name="_nsjipp4x9m">#REF!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9">'[5]wybrane dane finansowe 1'!#REF!</definedName>
    <definedName name="_nvdnpk536k" localSheetId="15">'[5]wybrane dane finansowe 1'!#REF!</definedName>
    <definedName name="_nvdnpk536k" localSheetId="16">'[5]wybrane dane finansowe 1'!#REF!</definedName>
    <definedName name="_nvdnpk536k">'[5]wybrane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9">'[5]wybrane dane finansowe 1'!#REF!</definedName>
    <definedName name="_nxghw85071d" localSheetId="15">'[5]wybrane dane finansowe 1'!#REF!</definedName>
    <definedName name="_nxghw85071d" localSheetId="16">'[5]wybrane dane finansowe 1'!#REF!</definedName>
    <definedName name="_nxghw85071d">'[5]wybrane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9">'[5]wybrane dane finansowe 1'!#REF!</definedName>
    <definedName name="_o3d79y536g" localSheetId="15">'[5]wybrane dane finansowe 1'!#REF!</definedName>
    <definedName name="_o3d79y536g" localSheetId="16">'[5]wybrane dane finansowe 1'!#REF!</definedName>
    <definedName name="_o3d79y536g">'[5]wybrane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9">'[5]wybrane dane finansowe 1'!#REF!</definedName>
    <definedName name="_o6rlbw53q9" localSheetId="15">'[5]wybrane dane finansowe 1'!#REF!</definedName>
    <definedName name="_o6rlbw53q9" localSheetId="16">'[5]wybrane dane finansowe 1'!#REF!</definedName>
    <definedName name="_o6rlbw53q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9">'[5]wybrane dane finansowe 1'!#REF!</definedName>
    <definedName name="_o7kxlg53qh" localSheetId="15">'[5]wybrane dane finansowe 1'!#REF!</definedName>
    <definedName name="_o7kxlg53qh" localSheetId="16">'[5]wybrane dane finansowe 1'!#REF!</definedName>
    <definedName name="_o7kxlg53qh">'[5]wybrane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9">'[5]wybrane dane finansowe 1'!#REF!</definedName>
    <definedName name="_o7y3dx53q1j" localSheetId="15">'[5]wybrane dane finansowe 1'!#REF!</definedName>
    <definedName name="_o7y3dx53q1j" localSheetId="16">'[5]wybrane dane finansowe 1'!#REF!</definedName>
    <definedName name="_o7y3dx53q1j">'[5]wybrane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9">'[5]wybrane dane finansowe 1'!#REF!</definedName>
    <definedName name="_o92igv4zl1p" localSheetId="15">'[5]wybrane dane finansowe 1'!#REF!</definedName>
    <definedName name="_o92igv4zl1p" localSheetId="16">'[5]wybrane dane finansowe 1'!#REF!</definedName>
    <definedName name="_o92igv4zl1p">'[5]wybrane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9">'[5]wybrane dane finansowe 1'!#REF!</definedName>
    <definedName name="_oewy2e4y2d" localSheetId="15">'[5]wybrane dane finansowe 1'!#REF!</definedName>
    <definedName name="_oewy2e4y2d" localSheetId="16">'[5]wybrane dane finansowe 1'!#REF!</definedName>
    <definedName name="_oewy2e4y2d">'[5]wybrane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9">'[5]wybrane dane finansowe 1'!#REF!</definedName>
    <definedName name="_oez2ee53q2g" localSheetId="15">'[5]wybrane dane finansowe 1'!#REF!</definedName>
    <definedName name="_oez2ee53q2g" localSheetId="16">'[5]wybrane dane finansowe 1'!#REF!</definedName>
    <definedName name="_oez2ee53q2g">'[5]wybrane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9">'[5]wybrane dane finansowe 1'!#REF!</definedName>
    <definedName name="_ofu3hx536d" localSheetId="15">'[5]wybrane dane finansowe 1'!#REF!</definedName>
    <definedName name="_ofu3hx536d" localSheetId="16">'[5]wybrane dane finansowe 1'!#REF!</definedName>
    <definedName name="_ofu3hx536d">'[5]wybrane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9">'[5]wybrane dane finansowe 1'!#REF!</definedName>
    <definedName name="_ogexw250m1g" localSheetId="15">'[5]wybrane dane finansowe 1'!#REF!</definedName>
    <definedName name="_ogexw250m1g" localSheetId="16">'[5]wybrane dane finansowe 1'!#REF!</definedName>
    <definedName name="_ogexw250m1g">'[5]wybrane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9">'[5]wybrane dane finansowe 1'!#REF!</definedName>
    <definedName name="_ogny4i4y214" localSheetId="15">'[5]wybrane dane finansowe 1'!#REF!</definedName>
    <definedName name="_ogny4i4y214" localSheetId="16">'[5]wybrane dane finansowe 1'!#REF!</definedName>
    <definedName name="_ogny4i4y214">'[5]wybrane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9">'[5]wybrane dane finansowe 1'!#REF!</definedName>
    <definedName name="_ogqgx550m9" localSheetId="15">'[5]wybrane dane finansowe 1'!#REF!</definedName>
    <definedName name="_ogqgx550m9" localSheetId="16">'[5]wybrane dane finansowe 1'!#REF!</definedName>
    <definedName name="_ogqgx550m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9">'[5]wybrane dane finansowe 1'!#REF!</definedName>
    <definedName name="_oh3tgh53613" localSheetId="15">'[5]wybrane dane finansowe 1'!#REF!</definedName>
    <definedName name="_oh3tgh53613" localSheetId="16">'[5]wybrane dane finansowe 1'!#REF!</definedName>
    <definedName name="_oh3tgh53613">'[5]wybrane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9">'[5]wybrane dane finansowe 1'!#REF!</definedName>
    <definedName name="_oimeuo4y234" localSheetId="15">'[5]wybrane dane finansowe 1'!#REF!</definedName>
    <definedName name="_oimeuo4y234" localSheetId="16">'[5]wybrane dane finansowe 1'!#REF!</definedName>
    <definedName name="_oimeuo4y234">'[5]wybrane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9">'[5]wybrane dane finansowe 1'!#REF!</definedName>
    <definedName name="_oiywy451pn" localSheetId="15">'[5]wybrane dane finansowe 1'!#REF!</definedName>
    <definedName name="_oiywy451pn" localSheetId="16">'[5]wybrane dane finansowe 1'!#REF!</definedName>
    <definedName name="_oiywy451pn">'[5]wybrane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9">'[5]wybrane dane finansowe 1'!#REF!</definedName>
    <definedName name="_ojm9w54zll" localSheetId="15">'[5]wybrane dane finansowe 1'!#REF!</definedName>
    <definedName name="_ojm9w54zll" localSheetId="16">'[5]wybrane dane finansowe 1'!#REF!</definedName>
    <definedName name="_ojm9w54zll">'[5]wybrane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9">'[5]wybrane dane finansowe 1'!#REF!</definedName>
    <definedName name="_okgs2s53615" localSheetId="15">'[5]wybrane dane finansowe 1'!#REF!</definedName>
    <definedName name="_okgs2s53615" localSheetId="16">'[5]wybrane dane finansowe 1'!#REF!</definedName>
    <definedName name="_okgs2s53615">'[5]wybrane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9">'[5]wybrane dane finansowe 1'!#REF!</definedName>
    <definedName name="_om0cip51829" localSheetId="15">'[5]wybrane dane finansowe 1'!#REF!</definedName>
    <definedName name="_om0cip51829" localSheetId="16">'[5]wybrane dane finansowe 1'!#REF!</definedName>
    <definedName name="_om0cip5182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9">'[5]wybrane dane finansowe 1'!#REF!</definedName>
    <definedName name="_on85cb5181o" localSheetId="15">'[5]wybrane dane finansowe 1'!#REF!</definedName>
    <definedName name="_on85cb5181o" localSheetId="16">'[5]wybrane dane finansowe 1'!#REF!</definedName>
    <definedName name="_on85cb5181o">'[5]wybrane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9">'[5]wybrane dane finansowe 1'!#REF!</definedName>
    <definedName name="_opacyg4zlv" localSheetId="15">'[5]wybrane dane finansowe 1'!#REF!</definedName>
    <definedName name="_opacyg4zlv" localSheetId="16">'[5]wybrane dane finansowe 1'!#REF!</definedName>
    <definedName name="_opacyg4zlv">'[5]wybrane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9">'[5]wybrane dane finansowe 1'!#REF!</definedName>
    <definedName name="_oq0sq451pe" localSheetId="15">'[5]wybrane dane finansowe 1'!#REF!</definedName>
    <definedName name="_oq0sq451pe" localSheetId="16">'[5]wybrane dane finansowe 1'!#REF!</definedName>
    <definedName name="_oq0sq451pe">'[5]wybrane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9">'[5]wybrane dane finansowe 1'!#REF!</definedName>
    <definedName name="_orfpkn53612" localSheetId="15">'[5]wybrane dane finansowe 1'!#REF!</definedName>
    <definedName name="_orfpkn53612" localSheetId="16">'[5]wybrane dane finansowe 1'!#REF!</definedName>
    <definedName name="_orfpkn53612">'[5]wybrane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9">'[5]wybrane dane finansowe 1'!#REF!</definedName>
    <definedName name="_orjpul50m2u" localSheetId="15">'[5]wybrane dane finansowe 1'!#REF!</definedName>
    <definedName name="_orjpul50m2u" localSheetId="16">'[5]wybrane dane finansowe 1'!#REF!</definedName>
    <definedName name="_orjpul50m2u">'[5]wybrane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9">'[5]wybrane dane finansowe 1'!#REF!</definedName>
    <definedName name="_osvior5181j" localSheetId="15">'[5]wybrane dane finansowe 1'!#REF!</definedName>
    <definedName name="_osvior5181j" localSheetId="16">'[5]wybrane dane finansowe 1'!#REF!</definedName>
    <definedName name="_osvior5181j">'[5]wybrane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9">'[5]wybrane dane finansowe 1'!#REF!</definedName>
    <definedName name="_osxtgh4y22h" localSheetId="15">'[5]wybrane dane finansowe 1'!#REF!</definedName>
    <definedName name="_osxtgh4y22h" localSheetId="16">'[5]wybrane dane finansowe 1'!#REF!</definedName>
    <definedName name="_osxtgh4y22h">'[5]wybrane dane finansowe 1'!#REF!</definedName>
    <definedName name="_oxy3mu4x9v" localSheetId="1">#REF!</definedName>
    <definedName name="_oxy3mu4x9v" localSheetId="3">#REF!</definedName>
    <definedName name="_oxy3mu4x9v" localSheetId="9">#REF!</definedName>
    <definedName name="_oxy3mu4x9v" localSheetId="15">#REF!</definedName>
    <definedName name="_oxy3mu4x9v">#REF!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9">'[5]wybrane dane finansowe 1'!#REF!</definedName>
    <definedName name="_ozr7v64y2z" localSheetId="15">'[5]wybrane dane finansowe 1'!#REF!</definedName>
    <definedName name="_ozr7v64y2z" localSheetId="16">'[5]wybrane dane finansowe 1'!#REF!</definedName>
    <definedName name="_ozr7v64y2z">'[5]wybrane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9">'[5]wybrane dane finansowe 1'!#REF!</definedName>
    <definedName name="_p0buvt5361k" localSheetId="15">'[5]wybrane dane finansowe 1'!#REF!</definedName>
    <definedName name="_p0buvt5361k" localSheetId="16">'[5]wybrane dane finansowe 1'!#REF!</definedName>
    <definedName name="_p0buvt5361k">'[5]wybrane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9">'[5]wybrane dane finansowe 1'!#REF!</definedName>
    <definedName name="_p217hf53616" localSheetId="15">'[5]wybrane dane finansowe 1'!#REF!</definedName>
    <definedName name="_p217hf53616" localSheetId="16">'[5]wybrane dane finansowe 1'!#REF!</definedName>
    <definedName name="_p217hf53616">'[5]wybrane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9">'[5]wybrane dane finansowe 1'!#REF!</definedName>
    <definedName name="_p82fgr51p8" localSheetId="15">'[5]wybrane dane finansowe 1'!#REF!</definedName>
    <definedName name="_p82fgr51p8" localSheetId="16">'[5]wybrane dane finansowe 1'!#REF!</definedName>
    <definedName name="_p82fgr51p8">'[5]wybrane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9">'[5]wybrane dane finansowe 1'!#REF!</definedName>
    <definedName name="_pa3fbo53q16" localSheetId="15">'[5]wybrane dane finansowe 1'!#REF!</definedName>
    <definedName name="_pa3fbo53q16" localSheetId="16">'[5]wybrane dane finansowe 1'!#REF!</definedName>
    <definedName name="_pa3fbo53q16">'[5]wybrane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9">'[5]wybrane dane finansowe 1'!#REF!</definedName>
    <definedName name="_paa8ll5361b" localSheetId="15">'[5]wybrane dane finansowe 1'!#REF!</definedName>
    <definedName name="_paa8ll5361b" localSheetId="16">'[5]wybrane dane finansowe 1'!#REF!</definedName>
    <definedName name="_paa8ll5361b">'[5]wybrane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9">'[5]wybrane dane finansowe 1'!#REF!</definedName>
    <definedName name="_pbcgz95182d" localSheetId="15">'[5]wybrane dane finansowe 1'!#REF!</definedName>
    <definedName name="_pbcgz95182d" localSheetId="16">'[5]wybrane dane finansowe 1'!#REF!</definedName>
    <definedName name="_pbcgz95182d">'[5]wybrane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9">'[5]wybrane dane finansowe 1'!#REF!</definedName>
    <definedName name="_pepesj54j2b" localSheetId="15">'[5]wybrane dane finansowe 1'!#REF!</definedName>
    <definedName name="_pepesj54j2b" localSheetId="16">'[5]wybrane dane finansowe 1'!#REF!</definedName>
    <definedName name="_pepesj54j2b">'[5]wybrane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9">'[5]wybrane dane finansowe 1'!#REF!</definedName>
    <definedName name="_pg16jr4zlw" localSheetId="15">'[5]wybrane dane finansowe 1'!#REF!</definedName>
    <definedName name="_pg16jr4zlw" localSheetId="16">'[5]wybrane dane finansowe 1'!#REF!</definedName>
    <definedName name="_pg16jr4zlw">'[5]wybrane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9">'[5]wybrane dane finansowe 1'!#REF!</definedName>
    <definedName name="_pj1t0f4y212" localSheetId="15">'[5]wybrane dane finansowe 1'!#REF!</definedName>
    <definedName name="_pj1t0f4y212" localSheetId="16">'[5]wybrane dane finansowe 1'!#REF!</definedName>
    <definedName name="_pj1t0f4y212">'[5]wybrane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9">'[5]wybrane dane finansowe 1'!#REF!</definedName>
    <definedName name="_pl94t550mm" localSheetId="15">'[5]wybrane dane finansowe 1'!#REF!</definedName>
    <definedName name="_pl94t550mm" localSheetId="16">'[5]wybrane dane finansowe 1'!#REF!</definedName>
    <definedName name="_pl94t550mm">'[5]wybrane dane finansowe 1'!#REF!</definedName>
    <definedName name="_PLQ2" localSheetId="1">#REF!</definedName>
    <definedName name="_PLQ2" localSheetId="3">#REF!</definedName>
    <definedName name="_PLQ2" localSheetId="9">#REF!</definedName>
    <definedName name="_PLQ2" localSheetId="15">#REF!</definedName>
    <definedName name="_PLQ2">#REF!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9">'[5]wybrane dane finansowe 1'!#REF!</definedName>
    <definedName name="_prnrbh50m1n" localSheetId="15">'[5]wybrane dane finansowe 1'!#REF!</definedName>
    <definedName name="_prnrbh50m1n" localSheetId="16">'[5]wybrane dane finansowe 1'!#REF!</definedName>
    <definedName name="_prnrbh50m1n">'[5]wybrane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9">'[5]wybrane dane finansowe 1'!#REF!</definedName>
    <definedName name="_przrdd53q1r" localSheetId="15">'[5]wybrane dane finansowe 1'!#REF!</definedName>
    <definedName name="_przrdd53q1r" localSheetId="16">'[5]wybrane dane finansowe 1'!#REF!</definedName>
    <definedName name="_przrdd53q1r">'[5]wybrane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9">'[5]wybrane dane finansowe 1'!#REF!</definedName>
    <definedName name="_psgsni50mw" localSheetId="15">'[5]wybrane dane finansowe 1'!#REF!</definedName>
    <definedName name="_psgsni50mw" localSheetId="16">'[5]wybrane dane finansowe 1'!#REF!</definedName>
    <definedName name="_psgsni50mw">'[5]wybrane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9">'[5]wybrane dane finansowe 1'!#REF!</definedName>
    <definedName name="_psmj5654j1l" localSheetId="15">'[5]wybrane dane finansowe 1'!#REF!</definedName>
    <definedName name="_psmj5654j1l" localSheetId="16">'[5]wybrane dane finansowe 1'!#REF!</definedName>
    <definedName name="_psmj5654j1l">'[5]wybrane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9">'[5]wybrane dane finansowe 1'!#REF!</definedName>
    <definedName name="_pu3xbk507t" localSheetId="15">'[5]wybrane dane finansowe 1'!#REF!</definedName>
    <definedName name="_pu3xbk507t" localSheetId="16">'[5]wybrane dane finansowe 1'!#REF!</definedName>
    <definedName name="_pu3xbk507t">'[5]wybrane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9">'[5]wybrane dane finansowe 1'!#REF!</definedName>
    <definedName name="_pvqf2t50m12" localSheetId="15">'[5]wybrane dane finansowe 1'!#REF!</definedName>
    <definedName name="_pvqf2t50m12" localSheetId="16">'[5]wybrane dane finansowe 1'!#REF!</definedName>
    <definedName name="_pvqf2t50m12">'[5]wybrane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9">'[5]wybrane dane finansowe 1'!#REF!</definedName>
    <definedName name="_pvshf254jk" localSheetId="15">'[5]wybrane dane finansowe 1'!#REF!</definedName>
    <definedName name="_pvshf254jk" localSheetId="16">'[5]wybrane dane finansowe 1'!#REF!</definedName>
    <definedName name="_pvshf254jk">'[5]wybrane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9">'[5]wybrane dane finansowe 1'!#REF!</definedName>
    <definedName name="_pwj13r50m2e" localSheetId="15">'[5]wybrane dane finansowe 1'!#REF!</definedName>
    <definedName name="_pwj13r50m2e" localSheetId="16">'[5]wybrane dane finansowe 1'!#REF!</definedName>
    <definedName name="_pwj13r50m2e">'[5]wybrane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9">'[5]wybrane dane finansowe 1'!#REF!</definedName>
    <definedName name="_pxag1k507n" localSheetId="15">'[5]wybrane dane finansowe 1'!#REF!</definedName>
    <definedName name="_pxag1k507n" localSheetId="16">'[5]wybrane dane finansowe 1'!#REF!</definedName>
    <definedName name="_pxag1k507n">'[5]wybrane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9">'[5]wybrane dane finansowe 1'!#REF!</definedName>
    <definedName name="_q0w5ko50m1m" localSheetId="15">'[5]wybrane dane finansowe 1'!#REF!</definedName>
    <definedName name="_q0w5ko50m1m" localSheetId="16">'[5]wybrane dane finansowe 1'!#REF!</definedName>
    <definedName name="_q0w5ko50m1m">'[5]wybrane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9">'[5]wybrane dane finansowe 1'!#REF!</definedName>
    <definedName name="_q1tzig51824" localSheetId="15">'[5]wybrane dane finansowe 1'!#REF!</definedName>
    <definedName name="_q1tzig51824" localSheetId="16">'[5]wybrane dane finansowe 1'!#REF!</definedName>
    <definedName name="_q1tzig51824">'[5]wybrane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9">'[5]wybrane dane finansowe 1'!#REF!</definedName>
    <definedName name="_q3lxrk53q18" localSheetId="15">'[5]wybrane dane finansowe 1'!#REF!</definedName>
    <definedName name="_q3lxrk53q18" localSheetId="16">'[5]wybrane dane finansowe 1'!#REF!</definedName>
    <definedName name="_q3lxrk53q18">'[5]wybrane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9">'[5]wybrane dane finansowe 1'!#REF!</definedName>
    <definedName name="_q59zr34zl1f" localSheetId="15">'[5]wybrane dane finansowe 1'!#REF!</definedName>
    <definedName name="_q59zr34zl1f" localSheetId="16">'[5]wybrane dane finansowe 1'!#REF!</definedName>
    <definedName name="_q59zr34zl1f">'[5]wybrane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9">'[5]wybrane dane finansowe 1'!#REF!</definedName>
    <definedName name="_q78to953q2e" localSheetId="15">'[5]wybrane dane finansowe 1'!#REF!</definedName>
    <definedName name="_q78to953q2e" localSheetId="16">'[5]wybrane dane finansowe 1'!#REF!</definedName>
    <definedName name="_q78to953q2e">'[5]wybrane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9">'[5]wybrane dane finansowe 1'!#REF!</definedName>
    <definedName name="_q7jmgu53614" localSheetId="15">'[5]wybrane dane finansowe 1'!#REF!</definedName>
    <definedName name="_q7jmgu53614" localSheetId="16">'[5]wybrane dane finansowe 1'!#REF!</definedName>
    <definedName name="_q7jmgu53614">'[5]wybrane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9">'[5]wybrane dane finansowe 1'!#REF!</definedName>
    <definedName name="_q7qis350ms" localSheetId="15">'[5]wybrane dane finansowe 1'!#REF!</definedName>
    <definedName name="_q7qis350ms" localSheetId="16">'[5]wybrane dane finansowe 1'!#REF!</definedName>
    <definedName name="_q7qis350ms">'[5]wybrane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9">'[5]wybrane dane finansowe 1'!#REF!</definedName>
    <definedName name="_q7s27v4y22u" localSheetId="15">'[5]wybrane dane finansowe 1'!#REF!</definedName>
    <definedName name="_q7s27v4y22u" localSheetId="16">'[5]wybrane dane finansowe 1'!#REF!</definedName>
    <definedName name="_q7s27v4y22u">'[5]wybrane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9">'[5]wybrane dane finansowe 1'!#REF!</definedName>
    <definedName name="_q8bd8p4y233" localSheetId="15">'[5]wybrane dane finansowe 1'!#REF!</definedName>
    <definedName name="_q8bd8p4y233" localSheetId="16">'[5]wybrane dane finansowe 1'!#REF!</definedName>
    <definedName name="_q8bd8p4y233">'[5]wybrane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9">'[5]wybrane dane finansowe 1'!#REF!</definedName>
    <definedName name="_q8fnlg50m1e" localSheetId="15">'[5]wybrane dane finansowe 1'!#REF!</definedName>
    <definedName name="_q8fnlg50m1e" localSheetId="16">'[5]wybrane dane finansowe 1'!#REF!</definedName>
    <definedName name="_q8fnlg50m1e">'[5]wybrane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9">'[5]wybrane dane finansowe 1'!#REF!</definedName>
    <definedName name="_q9wi1c54j1w" localSheetId="15">'[5]wybrane dane finansowe 1'!#REF!</definedName>
    <definedName name="_q9wi1c54j1w" localSheetId="16">'[5]wybrane dane finansowe 1'!#REF!</definedName>
    <definedName name="_q9wi1c54j1w">'[5]wybrane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9">'[5]wybrane dane finansowe 1'!#REF!</definedName>
    <definedName name="_qe61a850mt" localSheetId="15">'[5]wybrane dane finansowe 1'!#REF!</definedName>
    <definedName name="_qe61a850mt" localSheetId="16">'[5]wybrane dane finansowe 1'!#REF!</definedName>
    <definedName name="_qe61a850mt">'[5]wybrane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9">'[5]wybrane dane finansowe 1'!#REF!</definedName>
    <definedName name="_qlgwld50m19" localSheetId="15">'[5]wybrane dane finansowe 1'!#REF!</definedName>
    <definedName name="_qlgwld50m19" localSheetId="16">'[5]wybrane dane finansowe 1'!#REF!</definedName>
    <definedName name="_qlgwld50m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9">'[5]wybrane dane finansowe 1'!#REF!</definedName>
    <definedName name="_qqdrrr507p" localSheetId="15">'[5]wybrane dane finansowe 1'!#REF!</definedName>
    <definedName name="_qqdrrr507p" localSheetId="16">'[5]wybrane dane finansowe 1'!#REF!</definedName>
    <definedName name="_qqdrrr507p">'[5]wybrane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9">'[5]wybrane dane finansowe 1'!#REF!</definedName>
    <definedName name="_qsshty5361a" localSheetId="15">'[5]wybrane dane finansowe 1'!#REF!</definedName>
    <definedName name="_qsshty5361a" localSheetId="16">'[5]wybrane dane finansowe 1'!#REF!</definedName>
    <definedName name="_qsshty5361a">'[5]wybrane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9">'[5]wybrane dane finansowe 1'!#REF!</definedName>
    <definedName name="_qwczsh50724" localSheetId="15">'[5]wybrane dane finansowe 1'!#REF!</definedName>
    <definedName name="_qwczsh50724" localSheetId="16">'[5]wybrane dane finansowe 1'!#REF!</definedName>
    <definedName name="_qwczsh50724">'[5]wybrane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9">'[5]wybrane dane finansowe 1'!#REF!</definedName>
    <definedName name="_qz3r6h53q27" localSheetId="15">'[5]wybrane dane finansowe 1'!#REF!</definedName>
    <definedName name="_qz3r6h53q27" localSheetId="16">'[5]wybrane dane finansowe 1'!#REF!</definedName>
    <definedName name="_qz3r6h53q27">'[5]wybrane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9">'[5]wybrane dane finansowe 1'!#REF!</definedName>
    <definedName name="_qzxmve4y224" localSheetId="15">'[5]wybrane dane finansowe 1'!#REF!</definedName>
    <definedName name="_qzxmve4y224" localSheetId="16">'[5]wybrane dane finansowe 1'!#REF!</definedName>
    <definedName name="_qzxmve4y224">'[5]wybrane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9">'[5]wybrane dane finansowe 1'!#REF!</definedName>
    <definedName name="_r0krnn53618" localSheetId="15">'[5]wybrane dane finansowe 1'!#REF!</definedName>
    <definedName name="_r0krnn53618" localSheetId="16">'[5]wybrane dane finansowe 1'!#REF!</definedName>
    <definedName name="_r0krnn53618">'[5]wybrane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9">'[5]wybrane dane finansowe 1'!#REF!</definedName>
    <definedName name="_r2arfr4zlm" localSheetId="15">'[5]wybrane dane finansowe 1'!#REF!</definedName>
    <definedName name="_r2arfr4zlm" localSheetId="16">'[5]wybrane dane finansowe 1'!#REF!</definedName>
    <definedName name="_r2arfr4zlm">'[5]wybrane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9">'[5]wybrane dane finansowe 1'!#REF!</definedName>
    <definedName name="_r2icwl507c" localSheetId="15">'[5]wybrane dane finansowe 1'!#REF!</definedName>
    <definedName name="_r2icwl507c" localSheetId="16">'[5]wybrane dane finansowe 1'!#REF!</definedName>
    <definedName name="_r2icwl507c">'[5]wybrane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9">'[5]wybrane dane finansowe 1'!#REF!</definedName>
    <definedName name="_r3bpwa4y238" localSheetId="15">'[5]wybrane dane finansowe 1'!#REF!</definedName>
    <definedName name="_r3bpwa4y238" localSheetId="16">'[5]wybrane dane finansowe 1'!#REF!</definedName>
    <definedName name="_r3bpwa4y238">'[5]wybrane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9">'[5]wybrane dane finansowe 1'!#REF!</definedName>
    <definedName name="_r4b84i5071h" localSheetId="15">'[5]wybrane dane finansowe 1'!#REF!</definedName>
    <definedName name="_r4b84i5071h" localSheetId="16">'[5]wybrane dane finansowe 1'!#REF!</definedName>
    <definedName name="_r4b84i5071h">'[5]wybrane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9">'[5]wybrane dane finansowe 1'!#REF!</definedName>
    <definedName name="_r4jgui50mg" localSheetId="15">'[5]wybrane dane finansowe 1'!#REF!</definedName>
    <definedName name="_r4jgui50mg" localSheetId="16">'[5]wybrane dane finansowe 1'!#REF!</definedName>
    <definedName name="_r4jgui50mg">'[5]wybrane dane finansowe 1'!#REF!</definedName>
    <definedName name="_r8nq8h4x99" localSheetId="1">#REF!</definedName>
    <definedName name="_r8nq8h4x99" localSheetId="3">#REF!</definedName>
    <definedName name="_r8nq8h4x99" localSheetId="9">#REF!</definedName>
    <definedName name="_r8nq8h4x99" localSheetId="15">#REF!</definedName>
    <definedName name="_r8nq8h4x99">#REF!</definedName>
    <definedName name="_RAI1" localSheetId="1">#REF!</definedName>
    <definedName name="_RAI1" localSheetId="3">#REF!</definedName>
    <definedName name="_RAI1" localSheetId="9">#REF!</definedName>
    <definedName name="_RAI1" localSheetId="15">#REF!</definedName>
    <definedName name="_RAI1">#REF!</definedName>
    <definedName name="_RAI2" localSheetId="1">#REF!</definedName>
    <definedName name="_RAI2" localSheetId="3">#REF!</definedName>
    <definedName name="_RAI2" localSheetId="9">#REF!</definedName>
    <definedName name="_RAI2" localSheetId="15">#REF!</definedName>
    <definedName name="_RAI2">#REF!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9">'[5]wybrane dane finansowe 1'!#REF!</definedName>
    <definedName name="_rccchj53q2m" localSheetId="15">'[5]wybrane dane finansowe 1'!#REF!</definedName>
    <definedName name="_rccchj53q2m" localSheetId="16">'[5]wybrane dane finansowe 1'!#REF!</definedName>
    <definedName name="_rccchj53q2m">'[5]wybrane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9">'[5]wybrane dane finansowe 1'!#REF!</definedName>
    <definedName name="_rcdsvd51825" localSheetId="15">'[5]wybrane dane finansowe 1'!#REF!</definedName>
    <definedName name="_rcdsvd51825" localSheetId="16">'[5]wybrane dane finansowe 1'!#REF!</definedName>
    <definedName name="_rcdsvd51825">'[5]wybrane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9">'[5]wybrane dane finansowe 1'!#REF!</definedName>
    <definedName name="_rcuonc5072u" localSheetId="15">'[5]wybrane dane finansowe 1'!#REF!</definedName>
    <definedName name="_rcuonc5072u" localSheetId="16">'[5]wybrane dane finansowe 1'!#REF!</definedName>
    <definedName name="_rcuonc5072u">'[5]wybrane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9">'[5]wybrane dane finansowe 1'!#REF!</definedName>
    <definedName name="_rfg0jc51pj" localSheetId="15">'[5]wybrane dane finansowe 1'!#REF!</definedName>
    <definedName name="_rfg0jc51pj" localSheetId="16">'[5]wybrane dane finansowe 1'!#REF!</definedName>
    <definedName name="_rfg0jc51pj">'[5]wybrane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9">'[5]wybrane dane finansowe 1'!#REF!</definedName>
    <definedName name="_rgodgm54jx" localSheetId="15">'[5]wybrane dane finansowe 1'!#REF!</definedName>
    <definedName name="_rgodgm54jx" localSheetId="16">'[5]wybrane dane finansowe 1'!#REF!</definedName>
    <definedName name="_rgodgm54jx">'[5]wybrane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9">'[5]wybrane dane finansowe 1'!#REF!</definedName>
    <definedName name="_rh7rzp54j1t" localSheetId="15">'[5]wybrane dane finansowe 1'!#REF!</definedName>
    <definedName name="_rh7rzp54j1t" localSheetId="16">'[5]wybrane dane finansowe 1'!#REF!</definedName>
    <definedName name="_rh7rzp54j1t">'[5]wybrane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9">'[5]wybrane dane finansowe 1'!#REF!</definedName>
    <definedName name="_rh9oj153617" localSheetId="15">'[5]wybrane dane finansowe 1'!#REF!</definedName>
    <definedName name="_rh9oj153617" localSheetId="16">'[5]wybrane dane finansowe 1'!#REF!</definedName>
    <definedName name="_rh9oj153617">'[5]wybrane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9">'[5]wybrane dane finansowe 1'!#REF!</definedName>
    <definedName name="_rhv2t450m2g" localSheetId="15">'[5]wybrane dane finansowe 1'!#REF!</definedName>
    <definedName name="_rhv2t450m2g" localSheetId="16">'[5]wybrane dane finansowe 1'!#REF!</definedName>
    <definedName name="_rhv2t450m2g">'[5]wybrane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9">'[5]wybrane dane finansowe 1'!#REF!</definedName>
    <definedName name="_ri5t105071w" localSheetId="15">'[5]wybrane dane finansowe 1'!#REF!</definedName>
    <definedName name="_ri5t105071w" localSheetId="16">'[5]wybrane dane finansowe 1'!#REF!</definedName>
    <definedName name="_ri5t105071w">'[5]wybrane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9">'[5]wybrane dane finansowe 1'!#REF!</definedName>
    <definedName name="_rjtt5q53611" localSheetId="15">'[5]wybrane dane finansowe 1'!#REF!</definedName>
    <definedName name="_rjtt5q53611" localSheetId="16">'[5]wybrane dane finansowe 1'!#REF!</definedName>
    <definedName name="_rjtt5q53611">'[5]wybrane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9">'[5]wybrane dane finansowe 1'!#REF!</definedName>
    <definedName name="_rk9sex4yso" localSheetId="15">'[5]wybrane dane finansowe 1'!#REF!</definedName>
    <definedName name="_rk9sex4yso" localSheetId="16">'[5]wybrane dane finansowe 1'!#REF!</definedName>
    <definedName name="_rk9sex4yso">'[5]wybrane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9">'[5]wybrane dane finansowe 1'!#REF!</definedName>
    <definedName name="_rlqh6v53qx" localSheetId="15">'[5]wybrane dane finansowe 1'!#REF!</definedName>
    <definedName name="_rlqh6v53qx" localSheetId="16">'[5]wybrane dane finansowe 1'!#REF!</definedName>
    <definedName name="_rlqh6v53qx">'[5]wybrane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9">'[5]wybrane dane finansowe 1'!#REF!</definedName>
    <definedName name="_roxh214zl1l" localSheetId="15">'[5]wybrane dane finansowe 1'!#REF!</definedName>
    <definedName name="_roxh214zl1l" localSheetId="16">'[5]wybrane dane finansowe 1'!#REF!</definedName>
    <definedName name="_roxh214zl1l">'[5]wybrane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9">'[5]wybrane dane finansowe 1'!#REF!</definedName>
    <definedName name="_rrz35t5071l" localSheetId="15">'[5]wybrane dane finansowe 1'!#REF!</definedName>
    <definedName name="_rrz35t5071l" localSheetId="16">'[5]wybrane dane finansowe 1'!#REF!</definedName>
    <definedName name="_rrz35t5071l">'[5]wybrane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9">'[5]wybrane dane finansowe 1'!#REF!</definedName>
    <definedName name="_rsse0j518u" localSheetId="15">'[5]wybrane dane finansowe 1'!#REF!</definedName>
    <definedName name="_rsse0j518u" localSheetId="16">'[5]wybrane dane finansowe 1'!#REF!</definedName>
    <definedName name="_rsse0j518u">'[5]wybrane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9">'[5]wybrane dane finansowe 1'!#REF!</definedName>
    <definedName name="_rt50sx5071r" localSheetId="15">'[5]wybrane dane finansowe 1'!#REF!</definedName>
    <definedName name="_rt50sx5071r" localSheetId="16">'[5]wybrane dane finansowe 1'!#REF!</definedName>
    <definedName name="_rt50sx5071r">'[5]wybrane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9">'[5]wybrane dane finansowe 1'!#REF!</definedName>
    <definedName name="_rttx5q4zlx" localSheetId="15">'[5]wybrane dane finansowe 1'!#REF!</definedName>
    <definedName name="_rttx5q4zlx" localSheetId="16">'[5]wybrane dane finansowe 1'!#REF!</definedName>
    <definedName name="_rttx5q4zlx">'[5]wybrane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9">'[5]wybrane dane finansowe 1'!#REF!</definedName>
    <definedName name="_rvmteg50m2v" localSheetId="15">'[5]wybrane dane finansowe 1'!#REF!</definedName>
    <definedName name="_rvmteg50m2v" localSheetId="16">'[5]wybrane dane finansowe 1'!#REF!</definedName>
    <definedName name="_rvmteg50m2v">'[5]wybrane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9">'[5]wybrane dane finansowe 1'!#REF!</definedName>
    <definedName name="_rwuufy536r" localSheetId="15">'[5]wybrane dane finansowe 1'!#REF!</definedName>
    <definedName name="_rwuufy536r" localSheetId="16">'[5]wybrane dane finansowe 1'!#REF!</definedName>
    <definedName name="_rwuufy536r">'[5]wybrane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9">'[5]wybrane dane finansowe 1'!#REF!</definedName>
    <definedName name="_rymqde54j1u" localSheetId="15">'[5]wybrane dane finansowe 1'!#REF!</definedName>
    <definedName name="_rymqde54j1u" localSheetId="16">'[5]wybrane dane finansowe 1'!#REF!</definedName>
    <definedName name="_rymqde54j1u">'[5]wybrane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9">'[5]wybrane dane finansowe 1'!#REF!</definedName>
    <definedName name="_rz9dqm4y21v" localSheetId="15">'[5]wybrane dane finansowe 1'!#REF!</definedName>
    <definedName name="_rz9dqm4y21v" localSheetId="16">'[5]wybrane dane finansowe 1'!#REF!</definedName>
    <definedName name="_rz9dqm4y21v">'[5]wybrane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9">'[5]wybrane dane finansowe 1'!#REF!</definedName>
    <definedName name="_s06enm54j2i" localSheetId="15">'[5]wybrane dane finansowe 1'!#REF!</definedName>
    <definedName name="_s06enm54j2i" localSheetId="16">'[5]wybrane dane finansowe 1'!#REF!</definedName>
    <definedName name="_s06enm54j2i">'[5]wybrane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9">'[5]wybrane dane finansowe 1'!#REF!</definedName>
    <definedName name="_s4a7925181x" localSheetId="15">'[5]wybrane dane finansowe 1'!#REF!</definedName>
    <definedName name="_s4a7925181x" localSheetId="16">'[5]wybrane dane finansowe 1'!#REF!</definedName>
    <definedName name="_s4a7925181x">'[5]wybrane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9">'[5]wybrane dane finansowe 1'!#REF!</definedName>
    <definedName name="_s8tju9518a" localSheetId="15">'[5]wybrane dane finansowe 1'!#REF!</definedName>
    <definedName name="_s8tju9518a" localSheetId="16">'[5]wybrane dane finansowe 1'!#REF!</definedName>
    <definedName name="_s8tju9518a">'[5]wybrane dane finansowe 1'!#REF!</definedName>
    <definedName name="_scn1" localSheetId="1">#REF!</definedName>
    <definedName name="_scn1" localSheetId="3">#REF!</definedName>
    <definedName name="_scn1" localSheetId="9">#REF!</definedName>
    <definedName name="_scn1" localSheetId="15">#REF!</definedName>
    <definedName name="_scn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9">'[5]wybrane dane finansowe 1'!#REF!</definedName>
    <definedName name="_se047f53q1d" localSheetId="15">'[5]wybrane dane finansowe 1'!#REF!</definedName>
    <definedName name="_se047f53q1d" localSheetId="16">'[5]wybrane dane finansowe 1'!#REF!</definedName>
    <definedName name="_se047f53q1d">'[5]wybrane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9">'[5]wybrane dane finansowe 1'!#REF!</definedName>
    <definedName name="_se0jzs4y22d" localSheetId="15">'[5]wybrane dane finansowe 1'!#REF!</definedName>
    <definedName name="_se0jzs4y22d" localSheetId="16">'[5]wybrane dane finansowe 1'!#REF!</definedName>
    <definedName name="_se0jzs4y22d">'[5]wybrane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9">'[5]wybrane dane finansowe 1'!#REF!</definedName>
    <definedName name="_sf8q8254j2g" localSheetId="15">'[5]wybrane dane finansowe 1'!#REF!</definedName>
    <definedName name="_sf8q8254j2g" localSheetId="16">'[5]wybrane dane finansowe 1'!#REF!</definedName>
    <definedName name="_sf8q8254j2g">'[5]wybrane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9">'[5]wybrane dane finansowe 1'!#REF!</definedName>
    <definedName name="_shn6hn53qf" localSheetId="15">'[5]wybrane dane finansowe 1'!#REF!</definedName>
    <definedName name="_shn6hn53qf" localSheetId="16">'[5]wybrane dane finansowe 1'!#REF!</definedName>
    <definedName name="_shn6hn53qf">'[5]wybrane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9">'[5]wybrane dane finansowe 1'!#REF!</definedName>
    <definedName name="_sic9p34x9h" localSheetId="15">'[5]wybrane dane finansowe 1'!#REF!</definedName>
    <definedName name="_sic9p34x9h" localSheetId="16">'[5]wybrane dane finansowe 1'!#REF!</definedName>
    <definedName name="_sic9p34x9h">'[5]wybrane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9">'[5]wybrane dane finansowe 1'!#REF!</definedName>
    <definedName name="_siig1b5071x" localSheetId="15">'[5]wybrane dane finansowe 1'!#REF!</definedName>
    <definedName name="_siig1b5071x" localSheetId="16">'[5]wybrane dane finansowe 1'!#REF!</definedName>
    <definedName name="_siig1b5071x">'[5]wybrane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9">'[5]wybrane dane finansowe 1'!#REF!</definedName>
    <definedName name="_sk5toj507y" localSheetId="15">'[5]wybrane dane finansowe 1'!#REF!</definedName>
    <definedName name="_sk5toj507y" localSheetId="16">'[5]wybrane dane finansowe 1'!#REF!</definedName>
    <definedName name="_sk5toj507y">'[5]wybrane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9">'[5]wybrane dane finansowe 1'!#REF!</definedName>
    <definedName name="_skgj6p53qw" localSheetId="15">'[5]wybrane dane finansowe 1'!#REF!</definedName>
    <definedName name="_skgj6p53qw" localSheetId="16">'[5]wybrane dane finansowe 1'!#REF!</definedName>
    <definedName name="_skgj6p53qw">'[5]wybrane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9">'[5]wybrane dane finansowe 1'!#REF!</definedName>
    <definedName name="_skpk3750714" localSheetId="15">'[5]wybrane dane finansowe 1'!#REF!</definedName>
    <definedName name="_skpk3750714" localSheetId="16">'[5]wybrane dane finansowe 1'!#REF!</definedName>
    <definedName name="_skpk3750714">'[5]wybrane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9">'[5]wybrane dane finansowe 1'!#REF!</definedName>
    <definedName name="_smqz8r50m24" localSheetId="15">'[5]wybrane dane finansowe 1'!#REF!</definedName>
    <definedName name="_smqz8r50m24" localSheetId="16">'[5]wybrane dane finansowe 1'!#REF!</definedName>
    <definedName name="_smqz8r50m24">'[5]wybrane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9">'[5]wybrane dane finansowe 1'!#REF!</definedName>
    <definedName name="_smut8u5079" localSheetId="15">'[5]wybrane dane finansowe 1'!#REF!</definedName>
    <definedName name="_smut8u5079" localSheetId="16">'[5]wybrane dane finansowe 1'!#REF!</definedName>
    <definedName name="_smut8u507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9">'[5]wybrane dane finansowe 1'!#REF!</definedName>
    <definedName name="_spki3d50m1p" localSheetId="15">'[5]wybrane dane finansowe 1'!#REF!</definedName>
    <definedName name="_spki3d50m1p" localSheetId="16">'[5]wybrane dane finansowe 1'!#REF!</definedName>
    <definedName name="_spki3d50m1p">'[5]wybrane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9">'[5]wybrane dane finansowe 1'!#REF!</definedName>
    <definedName name="_spvh1e4y2a" localSheetId="15">'[5]wybrane dane finansowe 1'!#REF!</definedName>
    <definedName name="_spvh1e4y2a" localSheetId="16">'[5]wybrane dane finansowe 1'!#REF!</definedName>
    <definedName name="_spvh1e4y2a">'[5]wybrane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9">'[5]wybrane dane finansowe 1'!#REF!</definedName>
    <definedName name="_sqtq6a53qb" localSheetId="15">'[5]wybrane dane finansowe 1'!#REF!</definedName>
    <definedName name="_sqtq6a53qb" localSheetId="16">'[5]wybrane dane finansowe 1'!#REF!</definedName>
    <definedName name="_sqtq6a53qb">'[5]wybrane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9">'[5]wybrane dane finansowe 1'!#REF!</definedName>
    <definedName name="_srl1yu5071e" localSheetId="15">'[5]wybrane dane finansowe 1'!#REF!</definedName>
    <definedName name="_srl1yu5071e" localSheetId="16">'[5]wybrane dane finansowe 1'!#REF!</definedName>
    <definedName name="_srl1yu5071e">'[5]wybrane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9">'[5]wybrane dane finansowe 1'!#REF!</definedName>
    <definedName name="_ssl5ay54j1p" localSheetId="15">'[5]wybrane dane finansowe 1'!#REF!</definedName>
    <definedName name="_ssl5ay54j1p" localSheetId="16">'[5]wybrane dane finansowe 1'!#REF!</definedName>
    <definedName name="_ssl5ay54j1p">'[5]wybrane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9">'[5]wybrane dane finansowe 1'!#REF!</definedName>
    <definedName name="_ssqh8g53q2s" localSheetId="15">'[5]wybrane dane finansowe 1'!#REF!</definedName>
    <definedName name="_ssqh8g53q2s" localSheetId="16">'[5]wybrane dane finansowe 1'!#REF!</definedName>
    <definedName name="_ssqh8g53q2s">'[5]wybrane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9">'[5]wybrane dane finansowe 1'!#REF!</definedName>
    <definedName name="_sukoiw50m1j" localSheetId="15">'[5]wybrane dane finansowe 1'!#REF!</definedName>
    <definedName name="_sukoiw50m1j" localSheetId="16">'[5]wybrane dane finansowe 1'!#REF!</definedName>
    <definedName name="_sukoiw50m1j">'[5]wybrane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9">'[5]wybrane dane finansowe 1'!#REF!</definedName>
    <definedName name="_suwqrd4y21q" localSheetId="15">'[5]wybrane dane finansowe 1'!#REF!</definedName>
    <definedName name="_suwqrd4y21q" localSheetId="16">'[5]wybrane dane finansowe 1'!#REF!</definedName>
    <definedName name="_suwqrd4y21q">'[5]wybrane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9">'[5]wybrane dane finansowe 1'!#REF!</definedName>
    <definedName name="_sv2a7z54j1n" localSheetId="15">'[5]wybrane dane finansowe 1'!#REF!</definedName>
    <definedName name="_sv2a7z54j1n" localSheetId="16">'[5]wybrane dane finansowe 1'!#REF!</definedName>
    <definedName name="_sv2a7z54j1n">'[5]wybrane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9">'[5]wybrane dane finansowe 1'!#REF!</definedName>
    <definedName name="_sv34y14y218" localSheetId="15">'[5]wybrane dane finansowe 1'!#REF!</definedName>
    <definedName name="_sv34y14y218" localSheetId="16">'[5]wybrane dane finansowe 1'!#REF!</definedName>
    <definedName name="_sv34y14y218">'[5]wybrane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9">'[5]wybrane dane finansowe 1'!#REF!</definedName>
    <definedName name="_sw7xbe54j1j" localSheetId="15">'[5]wybrane dane finansowe 1'!#REF!</definedName>
    <definedName name="_sw7xbe54j1j" localSheetId="16">'[5]wybrane dane finansowe 1'!#REF!</definedName>
    <definedName name="_sw7xbe54j1j">'[5]wybrane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9">'[5]wybrane dane finansowe 1'!#REF!</definedName>
    <definedName name="_swi8el51814" localSheetId="15">'[5]wybrane dane finansowe 1'!#REF!</definedName>
    <definedName name="_swi8el51814" localSheetId="16">'[5]wybrane dane finansowe 1'!#REF!</definedName>
    <definedName name="_swi8el51814">'[5]wybrane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9">'[5]wybrane dane finansowe 1'!#REF!</definedName>
    <definedName name="_t0ih994zl17" localSheetId="15">'[5]wybrane dane finansowe 1'!#REF!</definedName>
    <definedName name="_t0ih994zl17" localSheetId="16">'[5]wybrane dane finansowe 1'!#REF!</definedName>
    <definedName name="_t0ih994zl17">'[5]wybrane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9">'[5]wybrane dane finansowe 1'!#REF!</definedName>
    <definedName name="_t2krb35071b" localSheetId="15">'[5]wybrane dane finansowe 1'!#REF!</definedName>
    <definedName name="_t2krb35071b" localSheetId="16">'[5]wybrane dane finansowe 1'!#REF!</definedName>
    <definedName name="_t2krb35071b">'[5]wybrane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9">'[5]wybrane dane finansowe 1'!#REF!</definedName>
    <definedName name="_t2namf53q1f" localSheetId="15">'[5]wybrane dane finansowe 1'!#REF!</definedName>
    <definedName name="_t2namf53q1f" localSheetId="16">'[5]wybrane dane finansowe 1'!#REF!</definedName>
    <definedName name="_t2namf53q1f">'[5]wybrane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9">'[5]wybrane dane finansowe 1'!#REF!</definedName>
    <definedName name="_t2z38m5071j" localSheetId="15">'[5]wybrane dane finansowe 1'!#REF!</definedName>
    <definedName name="_t2z38m5071j" localSheetId="16">'[5]wybrane dane finansowe 1'!#REF!</definedName>
    <definedName name="_t2z38m5071j">'[5]wybrane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9">'[5]wybrane dane finansowe 1'!#REF!</definedName>
    <definedName name="_t5c7ge507k" localSheetId="15">'[5]wybrane dane finansowe 1'!#REF!</definedName>
    <definedName name="_t5c7ge507k" localSheetId="16">'[5]wybrane dane finansowe 1'!#REF!</definedName>
    <definedName name="_t5c7ge507k">'[5]wybrane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9">'[5]wybrane dane finansowe 1'!#REF!</definedName>
    <definedName name="_t9bdxu53qs" localSheetId="15">'[5]wybrane dane finansowe 1'!#REF!</definedName>
    <definedName name="_t9bdxu53qs" localSheetId="16">'[5]wybrane dane finansowe 1'!#REF!</definedName>
    <definedName name="_t9bdxu53qs">'[5]wybrane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9">'[5]wybrane dane finansowe 1'!#REF!</definedName>
    <definedName name="_tbtu7i53q8" localSheetId="15">'[5]wybrane dane finansowe 1'!#REF!</definedName>
    <definedName name="_tbtu7i53q8" localSheetId="16">'[5]wybrane dane finansowe 1'!#REF!</definedName>
    <definedName name="_tbtu7i53q8">'[5]wybrane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9">'[5]wybrane dane finansowe 1'!#REF!</definedName>
    <definedName name="_tbwbdg51p9" localSheetId="15">'[5]wybrane dane finansowe 1'!#REF!</definedName>
    <definedName name="_tbwbdg51p9" localSheetId="16">'[5]wybrane dane finansowe 1'!#REF!</definedName>
    <definedName name="_tbwbdg51p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9">'[5]wybrane dane finansowe 1'!#REF!</definedName>
    <definedName name="_tcbams4y22x" localSheetId="15">'[5]wybrane dane finansowe 1'!#REF!</definedName>
    <definedName name="_tcbams4y22x" localSheetId="16">'[5]wybrane dane finansowe 1'!#REF!</definedName>
    <definedName name="_tcbams4y22x">'[5]wybrane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9">'[5]wybrane dane finansowe 1'!#REF!</definedName>
    <definedName name="_tcflcf54j1i" localSheetId="15">'[5]wybrane dane finansowe 1'!#REF!</definedName>
    <definedName name="_tcflcf54j1i" localSheetId="16">'[5]wybrane dane finansowe 1'!#REF!</definedName>
    <definedName name="_tcflcf54j1i">'[5]wybrane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9">'[5]wybrane dane finansowe 1'!#REF!</definedName>
    <definedName name="_tdhyow50m1b" localSheetId="15">'[5]wybrane dane finansowe 1'!#REF!</definedName>
    <definedName name="_tdhyow50m1b" localSheetId="16">'[5]wybrane dane finansowe 1'!#REF!</definedName>
    <definedName name="_tdhyow50m1b">'[5]wybrane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9">'[5]wybrane dane finansowe 1'!#REF!</definedName>
    <definedName name="_thgbqp518c" localSheetId="15">'[5]wybrane dane finansowe 1'!#REF!</definedName>
    <definedName name="_thgbqp518c" localSheetId="16">'[5]wybrane dane finansowe 1'!#REF!</definedName>
    <definedName name="_thgbqp518c">'[5]wybrane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9">'[5]wybrane dane finansowe 1'!#REF!</definedName>
    <definedName name="_tlw2e94y21f" localSheetId="15">'[5]wybrane dane finansowe 1'!#REF!</definedName>
    <definedName name="_tlw2e94y21f" localSheetId="16">'[5]wybrane dane finansowe 1'!#REF!</definedName>
    <definedName name="_tlw2e94y21f">'[5]wybrane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9">'[5]wybrane dane finansowe 1'!#REF!</definedName>
    <definedName name="_tlxn1" localSheetId="15">'[5]wybrane dane finansowe 1'!#REF!</definedName>
    <definedName name="_tlxn1" localSheetId="16">'[5]wybrane dane finansowe 1'!#REF!</definedName>
    <definedName name="_tlxn1">'[5]wybrane dane finansowe 1'!#REF!</definedName>
    <definedName name="_TMI1" localSheetId="1">#REF!</definedName>
    <definedName name="_TMI1" localSheetId="3">#REF!</definedName>
    <definedName name="_TMI1" localSheetId="9">#REF!</definedName>
    <definedName name="_TMI1" localSheetId="15">#REF!</definedName>
    <definedName name="_TMI1">#REF!</definedName>
    <definedName name="_TMI2" localSheetId="1">#REF!</definedName>
    <definedName name="_TMI2" localSheetId="3">#REF!</definedName>
    <definedName name="_TMI2" localSheetId="9">#REF!</definedName>
    <definedName name="_TMI2" localSheetId="15">#REF!</definedName>
    <definedName name="_TMI2">#REF!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9">'[5]wybrane dane finansowe 1'!#REF!</definedName>
    <definedName name="_tni7z054j12" localSheetId="15">'[5]wybrane dane finansowe 1'!#REF!</definedName>
    <definedName name="_tni7z054j12" localSheetId="16">'[5]wybrane dane finansowe 1'!#REF!</definedName>
    <definedName name="_tni7z054j12">'[5]wybrane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9">'[5]wybrane dane finansowe 1'!#REF!</definedName>
    <definedName name="_to2vfl50m10" localSheetId="15">'[5]wybrane dane finansowe 1'!#REF!</definedName>
    <definedName name="_to2vfl50m10" localSheetId="16">'[5]wybrane dane finansowe 1'!#REF!</definedName>
    <definedName name="_to2vfl50m1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9">'[5]wybrane dane finansowe 1'!#REF!</definedName>
    <definedName name="_tuvqg854j1y" localSheetId="15">'[5]wybrane dane finansowe 1'!#REF!</definedName>
    <definedName name="_tuvqg854j1y" localSheetId="16">'[5]wybrane dane finansowe 1'!#REF!</definedName>
    <definedName name="_tuvqg854j1y">'[5]wybrane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9">'[5]wybrane dane finansowe 1'!#REF!</definedName>
    <definedName name="_tvkqjn50md" localSheetId="15">'[5]wybrane dane finansowe 1'!#REF!</definedName>
    <definedName name="_tvkqjn50md" localSheetId="16">'[5]wybrane dane finansowe 1'!#REF!</definedName>
    <definedName name="_tvkqjn50md">'[5]wybrane dane finansowe 1'!#REF!</definedName>
    <definedName name="_TW092006" localSheetId="1">#REF!</definedName>
    <definedName name="_TW092006" localSheetId="3">#REF!</definedName>
    <definedName name="_TW092006" localSheetId="9">#REF!</definedName>
    <definedName name="_TW092006" localSheetId="15">#REF!</definedName>
    <definedName name="_TW092006">#REF!</definedName>
    <definedName name="_TW092007" localSheetId="1">#REF!</definedName>
    <definedName name="_TW092007" localSheetId="3">#REF!</definedName>
    <definedName name="_TW092007" localSheetId="9">#REF!</definedName>
    <definedName name="_TW092007" localSheetId="15">#REF!</definedName>
    <definedName name="_TW092007">#REF!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9">'[5]wybrane dane finansowe 1'!#REF!</definedName>
    <definedName name="_tx2bjo53q1a" localSheetId="15">'[5]wybrane dane finansowe 1'!#REF!</definedName>
    <definedName name="_tx2bjo53q1a" localSheetId="16">'[5]wybrane dane finansowe 1'!#REF!</definedName>
    <definedName name="_tx2bjo53q1a">'[5]wybrane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9">'[5]wybrane dane finansowe 1'!#REF!</definedName>
    <definedName name="_tzd29r50mq" localSheetId="15">'[5]wybrane dane finansowe 1'!#REF!</definedName>
    <definedName name="_tzd29r50mq" localSheetId="16">'[5]wybrane dane finansowe 1'!#REF!</definedName>
    <definedName name="_tzd29r50mq">'[5]wybrane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9">'[5]wybrane dane finansowe 1'!#REF!</definedName>
    <definedName name="_tzkudd4y228" localSheetId="15">'[5]wybrane dane finansowe 1'!#REF!</definedName>
    <definedName name="_tzkudd4y228" localSheetId="16">'[5]wybrane dane finansowe 1'!#REF!</definedName>
    <definedName name="_tzkudd4y228">'[5]wybrane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9">'[5]wybrane dane finansowe 1'!#REF!</definedName>
    <definedName name="_u015b551822" localSheetId="15">'[5]wybrane dane finansowe 1'!#REF!</definedName>
    <definedName name="_u015b551822" localSheetId="16">'[5]wybrane dane finansowe 1'!#REF!</definedName>
    <definedName name="_u015b551822">'[5]wybrane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9">'[5]wybrane dane finansowe 1'!#REF!</definedName>
    <definedName name="_u2eoxu50ml" localSheetId="15">'[5]wybrane dane finansowe 1'!#REF!</definedName>
    <definedName name="_u2eoxu50ml" localSheetId="16">'[5]wybrane dane finansowe 1'!#REF!</definedName>
    <definedName name="_u2eoxu50ml">'[5]wybrane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9">'[5]wybrane dane finansowe 1'!#REF!</definedName>
    <definedName name="_u2f0tl4y2e" localSheetId="15">'[5]wybrane dane finansowe 1'!#REF!</definedName>
    <definedName name="_u2f0tl4y2e" localSheetId="16">'[5]wybrane dane finansowe 1'!#REF!</definedName>
    <definedName name="_u2f0tl4y2e">'[5]wybrane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9">'[5]wybrane dane finansowe 1'!#REF!</definedName>
    <definedName name="_u2m2td4y22l" localSheetId="15">'[5]wybrane dane finansowe 1'!#REF!</definedName>
    <definedName name="_u2m2td4y22l" localSheetId="16">'[5]wybrane dane finansowe 1'!#REF!</definedName>
    <definedName name="_u2m2td4y22l">'[5]wybrane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9">'[5]wybrane dane finansowe 1'!#REF!</definedName>
    <definedName name="_u2xx8954jm" localSheetId="15">'[5]wybrane dane finansowe 1'!#REF!</definedName>
    <definedName name="_u2xx8954jm" localSheetId="16">'[5]wybrane dane finansowe 1'!#REF!</definedName>
    <definedName name="_u2xx8954jm">'[5]wybrane dane finansowe 1'!#REF!</definedName>
    <definedName name="_u3k7ea4x9d" localSheetId="1">#REF!</definedName>
    <definedName name="_u3k7ea4x9d" localSheetId="3">#REF!</definedName>
    <definedName name="_u3k7ea4x9d" localSheetId="9">#REF!</definedName>
    <definedName name="_u3k7ea4x9d" localSheetId="15">#REF!</definedName>
    <definedName name="_u3k7ea4x9d">#REF!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9">'[5]wybrane dane finansowe 1'!#REF!</definedName>
    <definedName name="_u667qb4zl8" localSheetId="15">'[5]wybrane dane finansowe 1'!#REF!</definedName>
    <definedName name="_u667qb4zl8" localSheetId="16">'[5]wybrane dane finansowe 1'!#REF!</definedName>
    <definedName name="_u667qb4zl8">'[5]wybrane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9">'[5]wybrane dane finansowe 1'!#REF!</definedName>
    <definedName name="_u9ta0154j1e" localSheetId="15">'[5]wybrane dane finansowe 1'!#REF!</definedName>
    <definedName name="_u9ta0154j1e" localSheetId="16">'[5]wybrane dane finansowe 1'!#REF!</definedName>
    <definedName name="_u9ta0154j1e">'[5]wybrane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9">'[5]wybrane dane finansowe 1'!#REF!</definedName>
    <definedName name="_uauvaf4y235" localSheetId="15">'[5]wybrane dane finansowe 1'!#REF!</definedName>
    <definedName name="_uauvaf4y235" localSheetId="16">'[5]wybrane dane finansowe 1'!#REF!</definedName>
    <definedName name="_uauvaf4y235">'[5]wybrane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9">'[5]wybrane dane finansowe 1'!#REF!</definedName>
    <definedName name="_ud807u5361j" localSheetId="15">'[5]wybrane dane finansowe 1'!#REF!</definedName>
    <definedName name="_ud807u5361j" localSheetId="16">'[5]wybrane dane finansowe 1'!#REF!</definedName>
    <definedName name="_ud807u5361j">'[5]wybrane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9">'[5]wybrane dane finansowe 1'!#REF!</definedName>
    <definedName name="_udlnpz4y2w" localSheetId="15">'[5]wybrane dane finansowe 1'!#REF!</definedName>
    <definedName name="_udlnpz4y2w" localSheetId="16">'[5]wybrane dane finansowe 1'!#REF!</definedName>
    <definedName name="_udlnpz4y2w">'[5]wybrane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9">'[5]wybrane dane finansowe 1'!#REF!</definedName>
    <definedName name="_ue9ag850m1k" localSheetId="15">'[5]wybrane dane finansowe 1'!#REF!</definedName>
    <definedName name="_ue9ag850m1k" localSheetId="16">'[5]wybrane dane finansowe 1'!#REF!</definedName>
    <definedName name="_ue9ag850m1k">'[5]wybrane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9">'[5]wybrane dane finansowe 1'!#REF!</definedName>
    <definedName name="_ugsjyh53q1b" localSheetId="15">'[5]wybrane dane finansowe 1'!#REF!</definedName>
    <definedName name="_ugsjyh53q1b" localSheetId="16">'[5]wybrane dane finansowe 1'!#REF!</definedName>
    <definedName name="_ugsjyh53q1b">'[5]wybrane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9">'[5]wybrane dane finansowe 1'!#REF!</definedName>
    <definedName name="_ujb1c9536h" localSheetId="15">'[5]wybrane dane finansowe 1'!#REF!</definedName>
    <definedName name="_ujb1c9536h" localSheetId="16">'[5]wybrane dane finansowe 1'!#REF!</definedName>
    <definedName name="_ujb1c9536h">'[5]wybrane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9">'[5]wybrane dane finansowe 1'!#REF!</definedName>
    <definedName name="_ujlgl050ma" localSheetId="15">'[5]wybrane dane finansowe 1'!#REF!</definedName>
    <definedName name="_ujlgl050ma" localSheetId="16">'[5]wybrane dane finansowe 1'!#REF!</definedName>
    <definedName name="_ujlgl050ma">'[5]wybrane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9">'[5]wybrane dane finansowe 1'!#REF!</definedName>
    <definedName name="_ujq1nc4y22y" localSheetId="15">'[5]wybrane dane finansowe 1'!#REF!</definedName>
    <definedName name="_ujq1nc4y22y" localSheetId="16">'[5]wybrane dane finansowe 1'!#REF!</definedName>
    <definedName name="_ujq1nc4y22y">'[5]wybrane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9">'[5]wybrane dane finansowe 1'!#REF!</definedName>
    <definedName name="_ujtqsb50727" localSheetId="15">'[5]wybrane dane finansowe 1'!#REF!</definedName>
    <definedName name="_ujtqsb50727" localSheetId="16">'[5]wybrane dane finansowe 1'!#REF!</definedName>
    <definedName name="_ujtqsb50727">'[5]wybrane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9">'[5]wybrane dane finansowe 1'!#REF!</definedName>
    <definedName name="_uk11pr518p" localSheetId="15">'[5]wybrane dane finansowe 1'!#REF!</definedName>
    <definedName name="_uk11pr518p" localSheetId="16">'[5]wybrane dane finansowe 1'!#REF!</definedName>
    <definedName name="_uk11pr518p">'[5]wybrane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9">'[5]wybrane dane finansowe 1'!#REF!</definedName>
    <definedName name="_uminnf4zlq" localSheetId="15">'[5]wybrane dane finansowe 1'!#REF!</definedName>
    <definedName name="_uminnf4zlq" localSheetId="16">'[5]wybrane dane finansowe 1'!#REF!</definedName>
    <definedName name="_uminnf4zlq">'[5]wybrane dane finansowe 1'!#REF!</definedName>
    <definedName name="_UNI1" localSheetId="1">#REF!</definedName>
    <definedName name="_UNI1" localSheetId="3">#REF!</definedName>
    <definedName name="_UNI1" localSheetId="9">#REF!</definedName>
    <definedName name="_UNI1" localSheetId="15">#REF!</definedName>
    <definedName name="_UNI1">#REF!</definedName>
    <definedName name="_UNI2" localSheetId="1">#REF!</definedName>
    <definedName name="_UNI2" localSheetId="3">#REF!</definedName>
    <definedName name="_UNI2" localSheetId="9">#REF!</definedName>
    <definedName name="_UNI2" localSheetId="15">#REF!</definedName>
    <definedName name="_UNI2">#REF!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9">'[5]wybrane dane finansowe 1'!#REF!</definedName>
    <definedName name="_uny4ga536u" localSheetId="15">'[5]wybrane dane finansowe 1'!#REF!</definedName>
    <definedName name="_uny4ga536u" localSheetId="16">'[5]wybrane dane finansowe 1'!#REF!</definedName>
    <definedName name="_uny4ga536u">'[5]wybrane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9">'[5]wybrane dane finansowe 1'!#REF!</definedName>
    <definedName name="_uqnj6753q1m" localSheetId="15">'[5]wybrane dane finansowe 1'!#REF!</definedName>
    <definedName name="_uqnj6753q1m" localSheetId="16">'[5]wybrane dane finansowe 1'!#REF!</definedName>
    <definedName name="_uqnj6753q1m">'[5]wybrane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9">'[5]wybrane dane finansowe 1'!#REF!</definedName>
    <definedName name="_uutp5g51827" localSheetId="15">'[5]wybrane dane finansowe 1'!#REF!</definedName>
    <definedName name="_uutp5g51827" localSheetId="16">'[5]wybrane dane finansowe 1'!#REF!</definedName>
    <definedName name="_uutp5g51827">'[5]wybrane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9">'[5]wybrane dane finansowe 1'!#REF!</definedName>
    <definedName name="_uvraq15181c" localSheetId="15">'[5]wybrane dane finansowe 1'!#REF!</definedName>
    <definedName name="_uvraq15181c" localSheetId="16">'[5]wybrane dane finansowe 1'!#REF!</definedName>
    <definedName name="_uvraq15181c">'[5]wybrane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9">'[5]wybrane dane finansowe 1'!#REF!</definedName>
    <definedName name="_uxkeon53q2r" localSheetId="15">'[5]wybrane dane finansowe 1'!#REF!</definedName>
    <definedName name="_uxkeon53q2r" localSheetId="16">'[5]wybrane dane finansowe 1'!#REF!</definedName>
    <definedName name="_uxkeon53q2r">'[5]wybrane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9">'[5]wybrane dane finansowe 1'!#REF!</definedName>
    <definedName name="_v04hqf4zl1q" localSheetId="15">'[5]wybrane dane finansowe 1'!#REF!</definedName>
    <definedName name="_v04hqf4zl1q" localSheetId="16">'[5]wybrane dane finansowe 1'!#REF!</definedName>
    <definedName name="_v04hqf4zl1q">'[5]wybrane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9">'[5]wybrane dane finansowe 1'!#REF!</definedName>
    <definedName name="_v1k63853q1w" localSheetId="15">'[5]wybrane dane finansowe 1'!#REF!</definedName>
    <definedName name="_v1k63853q1w" localSheetId="16">'[5]wybrane dane finansowe 1'!#REF!</definedName>
    <definedName name="_v1k63853q1w">'[5]wybrane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9">'[5]wybrane dane finansowe 1'!#REF!</definedName>
    <definedName name="_v2j9jl53qk" localSheetId="15">'[5]wybrane dane finansowe 1'!#REF!</definedName>
    <definedName name="_v2j9jl53qk" localSheetId="16">'[5]wybrane dane finansowe 1'!#REF!</definedName>
    <definedName name="_v2j9jl53qk">'[5]wybrane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9">'[5]wybrane dane finansowe 1'!#REF!</definedName>
    <definedName name="_v3dvon54j8" localSheetId="15">'[5]wybrane dane finansowe 1'!#REF!</definedName>
    <definedName name="_v3dvon54j8" localSheetId="16">'[5]wybrane dane finansowe 1'!#REF!</definedName>
    <definedName name="_v3dvon54j8">'[5]wybrane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9">'[5]wybrane dane finansowe 1'!#REF!</definedName>
    <definedName name="_v4821t53q2u" localSheetId="15">'[5]wybrane dane finansowe 1'!#REF!</definedName>
    <definedName name="_v4821t53q2u" localSheetId="16">'[5]wybrane dane finansowe 1'!#REF!</definedName>
    <definedName name="_v4821t53q2u">'[5]wybrane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9">'[5]wybrane dane finansowe 1'!#REF!</definedName>
    <definedName name="_v9to0a4y21c" localSheetId="15">'[5]wybrane dane finansowe 1'!#REF!</definedName>
    <definedName name="_v9to0a4y21c" localSheetId="16">'[5]wybrane dane finansowe 1'!#REF!</definedName>
    <definedName name="_v9to0a4y21c">'[5]wybrane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9">'[5]wybrane dane finansowe 1'!#REF!</definedName>
    <definedName name="_vaph2g54j23" localSheetId="15">'[5]wybrane dane finansowe 1'!#REF!</definedName>
    <definedName name="_vaph2g54j23" localSheetId="16">'[5]wybrane dane finansowe 1'!#REF!</definedName>
    <definedName name="_vaph2g54j23">'[5]wybrane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9">'[5]wybrane dane finansowe 1'!#REF!</definedName>
    <definedName name="_vasdfx50719" localSheetId="15">'[5]wybrane dane finansowe 1'!#REF!</definedName>
    <definedName name="_vasdfx50719" localSheetId="16">'[5]wybrane dane finansowe 1'!#REF!</definedName>
    <definedName name="_vasdfx507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9">'[5]wybrane dane finansowe 1'!#REF!</definedName>
    <definedName name="_vbyllv54j9" localSheetId="15">'[5]wybrane dane finansowe 1'!#REF!</definedName>
    <definedName name="_vbyllv54j9" localSheetId="16">'[5]wybrane dane finansowe 1'!#REF!</definedName>
    <definedName name="_vbyllv54j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9">'[5]wybrane dane finansowe 1'!#REF!</definedName>
    <definedName name="_vfnm1s5071o" localSheetId="15">'[5]wybrane dane finansowe 1'!#REF!</definedName>
    <definedName name="_vfnm1s5071o" localSheetId="16">'[5]wybrane dane finansowe 1'!#REF!</definedName>
    <definedName name="_vfnm1s5071o">'[5]wybrane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9">'[5]wybrane dane finansowe 1'!#REF!</definedName>
    <definedName name="_vg0oqp51812" localSheetId="15">'[5]wybrane dane finansowe 1'!#REF!</definedName>
    <definedName name="_vg0oqp51812" localSheetId="16">'[5]wybrane dane finansowe 1'!#REF!</definedName>
    <definedName name="_vg0oqp51812">'[5]wybrane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9">'[5]wybrane dane finansowe 1'!#REF!</definedName>
    <definedName name="_vgr6m350723" localSheetId="15">'[5]wybrane dane finansowe 1'!#REF!</definedName>
    <definedName name="_vgr6m350723" localSheetId="16">'[5]wybrane dane finansowe 1'!#REF!</definedName>
    <definedName name="_vgr6m350723">'[5]wybrane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9">'[5]wybrane dane finansowe 1'!#REF!</definedName>
    <definedName name="_vidt1i4y21b" localSheetId="15">'[5]wybrane dane finansowe 1'!#REF!</definedName>
    <definedName name="_vidt1i4y21b" localSheetId="16">'[5]wybrane dane finansowe 1'!#REF!</definedName>
    <definedName name="_vidt1i4y21b">'[5]wybrane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9">'[5]wybrane dane finansowe 1'!#REF!</definedName>
    <definedName name="_viy5qq54jv" localSheetId="15">'[5]wybrane dane finansowe 1'!#REF!</definedName>
    <definedName name="_viy5qq54jv" localSheetId="16">'[5]wybrane dane finansowe 1'!#REF!</definedName>
    <definedName name="_viy5qq54jv">'[5]wybrane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9">'[5]wybrane dane finansowe 1'!#REF!</definedName>
    <definedName name="_vjf0ow5361i" localSheetId="15">'[5]wybrane dane finansowe 1'!#REF!</definedName>
    <definedName name="_vjf0ow5361i" localSheetId="16">'[5]wybrane dane finansowe 1'!#REF!</definedName>
    <definedName name="_vjf0ow5361i">'[5]wybrane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9">'[5]wybrane dane finansowe 1'!#REF!</definedName>
    <definedName name="_vkt11g4zl18" localSheetId="15">'[5]wybrane dane finansowe 1'!#REF!</definedName>
    <definedName name="_vkt11g4zl18" localSheetId="16">'[5]wybrane dane finansowe 1'!#REF!</definedName>
    <definedName name="_vkt11g4zl18">'[5]wybrane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9">'[5]wybrane dane finansowe 1'!#REF!</definedName>
    <definedName name="_vlt2x353qj" localSheetId="15">'[5]wybrane dane finansowe 1'!#REF!</definedName>
    <definedName name="_vlt2x353qj" localSheetId="16">'[5]wybrane dane finansowe 1'!#REF!</definedName>
    <definedName name="_vlt2x353qj">'[5]wybrane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9">'[5]wybrane dane finansowe 1'!#REF!</definedName>
    <definedName name="_vm2w7k5368" localSheetId="15">'[5]wybrane dane finansowe 1'!#REF!</definedName>
    <definedName name="_vm2w7k5368" localSheetId="16">'[5]wybrane dane finansowe 1'!#REF!</definedName>
    <definedName name="_vm2w7k5368">'[5]wybrane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9">'[5]wybrane dane finansowe 1'!#REF!</definedName>
    <definedName name="_vpq3nz4y2q" localSheetId="15">'[5]wybrane dane finansowe 1'!#REF!</definedName>
    <definedName name="_vpq3nz4y2q" localSheetId="16">'[5]wybrane dane finansowe 1'!#REF!</definedName>
    <definedName name="_vpq3nz4y2q">'[5]wybrane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9">'[5]wybrane dane finansowe 1'!#REF!</definedName>
    <definedName name="_vrpugm4ysf" localSheetId="15">'[5]wybrane dane finansowe 1'!#REF!</definedName>
    <definedName name="_vrpugm4ysf" localSheetId="16">'[5]wybrane dane finansowe 1'!#REF!</definedName>
    <definedName name="_vrpugm4ysf">'[5]wybrane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9">'[5]wybrane dane finansowe 1'!#REF!</definedName>
    <definedName name="_vsl5wy54j10" localSheetId="15">'[5]wybrane dane finansowe 1'!#REF!</definedName>
    <definedName name="_vsl5wy54j10" localSheetId="16">'[5]wybrane dane finansowe 1'!#REF!</definedName>
    <definedName name="_vsl5wy54j1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9">'[5]wybrane dane finansowe 1'!#REF!</definedName>
    <definedName name="_vucqpx4zl1g" localSheetId="15">'[5]wybrane dane finansowe 1'!#REF!</definedName>
    <definedName name="_vucqpx4zl1g" localSheetId="16">'[5]wybrane dane finansowe 1'!#REF!</definedName>
    <definedName name="_vucqpx4zl1g">'[5]wybrane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9">'[5]wybrane dane finansowe 1'!#REF!</definedName>
    <definedName name="_vuen8r50mi" localSheetId="15">'[5]wybrane dane finansowe 1'!#REF!</definedName>
    <definedName name="_vuen8r50mi" localSheetId="16">'[5]wybrane dane finansowe 1'!#REF!</definedName>
    <definedName name="_vuen8r50mi">'[5]wybrane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9">'[5]wybrane dane finansowe 1'!#REF!</definedName>
    <definedName name="_vv9hu54y22p" localSheetId="15">'[5]wybrane dane finansowe 1'!#REF!</definedName>
    <definedName name="_vv9hu54y22p" localSheetId="16">'[5]wybrane dane finansowe 1'!#REF!</definedName>
    <definedName name="_vv9hu54y22p">'[5]wybrane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9">'[5]wybrane dane finansowe 1'!#REF!</definedName>
    <definedName name="_vvhmf954js" localSheetId="15">'[5]wybrane dane finansowe 1'!#REF!</definedName>
    <definedName name="_vvhmf954js" localSheetId="16">'[5]wybrane dane finansowe 1'!#REF!</definedName>
    <definedName name="_vvhmf954js">'[5]wybrane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9">'[5]wybrane dane finansowe 1'!#REF!</definedName>
    <definedName name="_vvq8re54j1m" localSheetId="15">'[5]wybrane dane finansowe 1'!#REF!</definedName>
    <definedName name="_vvq8re54j1m" localSheetId="16">'[5]wybrane dane finansowe 1'!#REF!</definedName>
    <definedName name="_vvq8re54j1m">'[5]wybrane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9">'[5]wybrane dane finansowe 1'!#REF!</definedName>
    <definedName name="_vxmsih4zlp" localSheetId="15">'[5]wybrane dane finansowe 1'!#REF!</definedName>
    <definedName name="_vxmsih4zlp" localSheetId="16">'[5]wybrane dane finansowe 1'!#REF!</definedName>
    <definedName name="_vxmsih4zlp">'[5]wybrane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9">'[5]wybrane dane finansowe 1'!#REF!</definedName>
    <definedName name="_vyj78x4y2m" localSheetId="15">'[5]wybrane dane finansowe 1'!#REF!</definedName>
    <definedName name="_vyj78x4y2m" localSheetId="16">'[5]wybrane dane finansowe 1'!#REF!</definedName>
    <definedName name="_vyj78x4y2m">'[5]wybrane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9">'[5]wybrane dane finansowe 1'!#REF!</definedName>
    <definedName name="_vyjg2254jp" localSheetId="15">'[5]wybrane dane finansowe 1'!#REF!</definedName>
    <definedName name="_vyjg2254jp" localSheetId="16">'[5]wybrane dane finansowe 1'!#REF!</definedName>
    <definedName name="_vyjg2254jp">'[5]wybrane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9">'[5]wybrane dane finansowe 1'!#REF!</definedName>
    <definedName name="_vzwhvo54j1b" localSheetId="15">'[5]wybrane dane finansowe 1'!#REF!</definedName>
    <definedName name="_vzwhvo54j1b" localSheetId="16">'[5]wybrane dane finansowe 1'!#REF!</definedName>
    <definedName name="_vzwhvo54j1b">'[5]wybrane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9">'[5]wybrane dane finansowe 1'!#REF!</definedName>
    <definedName name="_w2rx5p4zle" localSheetId="15">'[5]wybrane dane finansowe 1'!#REF!</definedName>
    <definedName name="_w2rx5p4zle" localSheetId="16">'[5]wybrane dane finansowe 1'!#REF!</definedName>
    <definedName name="_w2rx5p4zle">'[5]wybrane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9">'[5]wybrane dane finansowe 1'!#REF!</definedName>
    <definedName name="_w3bm8e4y2g" localSheetId="15">'[5]wybrane dane finansowe 1'!#REF!</definedName>
    <definedName name="_w3bm8e4y2g" localSheetId="16">'[5]wybrane dane finansowe 1'!#REF!</definedName>
    <definedName name="_w3bm8e4y2g">'[5]wybrane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9">'[5]wybrane dane finansowe 1'!#REF!</definedName>
    <definedName name="_w66lo451813" localSheetId="15">'[5]wybrane dane finansowe 1'!#REF!</definedName>
    <definedName name="_w66lo451813" localSheetId="16">'[5]wybrane dane finansowe 1'!#REF!</definedName>
    <definedName name="_w66lo451813">'[5]wybrane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9">'[5]wybrane dane finansowe 1'!#REF!</definedName>
    <definedName name="_w6toc54zl1m" localSheetId="15">'[5]wybrane dane finansowe 1'!#REF!</definedName>
    <definedName name="_w6toc54zl1m" localSheetId="16">'[5]wybrane dane finansowe 1'!#REF!</definedName>
    <definedName name="_w6toc54zl1m">'[5]wybrane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9">'[5]wybrane dane finansowe 1'!#REF!</definedName>
    <definedName name="_w7s2k54zl15" localSheetId="15">'[5]wybrane dane finansowe 1'!#REF!</definedName>
    <definedName name="_w7s2k54zl15" localSheetId="16">'[5]wybrane dane finansowe 1'!#REF!</definedName>
    <definedName name="_w7s2k54zl15">'[5]wybrane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9">'[5]wybrane dane finansowe 1'!#REF!</definedName>
    <definedName name="_wa58k551ph" localSheetId="15">'[5]wybrane dane finansowe 1'!#REF!</definedName>
    <definedName name="_wa58k551ph" localSheetId="16">'[5]wybrane dane finansowe 1'!#REF!</definedName>
    <definedName name="_wa58k551ph">'[5]wybrane dane finansowe 1'!#REF!</definedName>
    <definedName name="_wazjfl4x9z" localSheetId="1">#REF!</definedName>
    <definedName name="_wazjfl4x9z" localSheetId="3">#REF!</definedName>
    <definedName name="_wazjfl4x9z" localSheetId="9">#REF!</definedName>
    <definedName name="_wazjfl4x9z" localSheetId="15">#REF!</definedName>
    <definedName name="_wazjfl4x9z">#REF!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9">'[5]wybrane dane finansowe 1'!#REF!</definedName>
    <definedName name="_wb68iw53qo" localSheetId="15">'[5]wybrane dane finansowe 1'!#REF!</definedName>
    <definedName name="_wb68iw53qo" localSheetId="16">'[5]wybrane dane finansowe 1'!#REF!</definedName>
    <definedName name="_wb68iw53qo">'[5]wybrane dane finansowe 1'!#REF!</definedName>
    <definedName name="_wbk1" localSheetId="1">#N/A</definedName>
    <definedName name="_wbk1" localSheetId="0">#N/A</definedName>
    <definedName name="_wbk1" localSheetId="3">BS!_wbk1</definedName>
    <definedName name="_wbk1" localSheetId="9">#N/A</definedName>
    <definedName name="_wbk1" localSheetId="15">#N/A</definedName>
    <definedName name="_wbk1" localSheetId="16">[2]!_wbk1</definedName>
    <definedName name="_wbk1">'P&amp;L'!_wbk1</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9">'[5]wybrane dane finansowe 1'!#REF!</definedName>
    <definedName name="_wblgou4zlh" localSheetId="15">'[5]wybrane dane finansowe 1'!#REF!</definedName>
    <definedName name="_wblgou4zlh" localSheetId="16">'[5]wybrane dane finansowe 1'!#REF!</definedName>
    <definedName name="_wblgou4zlh">'[5]wybrane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9">'[5]wybrane dane finansowe 1'!#REF!</definedName>
    <definedName name="_wcmwew53q2f" localSheetId="15">'[5]wybrane dane finansowe 1'!#REF!</definedName>
    <definedName name="_wcmwew53q2f" localSheetId="16">'[5]wybrane dane finansowe 1'!#REF!</definedName>
    <definedName name="_wcmwew53q2f">'[5]wybrane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9">'[5]wybrane dane finansowe 1'!#REF!</definedName>
    <definedName name="_wehtqn4y2o" localSheetId="15">'[5]wybrane dane finansowe 1'!#REF!</definedName>
    <definedName name="_wehtqn4y2o" localSheetId="16">'[5]wybrane dane finansowe 1'!#REF!</definedName>
    <definedName name="_wehtqn4y2o">'[5]wybrane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9">'[5]wybrane dane finansowe 1'!#REF!</definedName>
    <definedName name="_whax7853q1x" localSheetId="15">'[5]wybrane dane finansowe 1'!#REF!</definedName>
    <definedName name="_whax7853q1x" localSheetId="16">'[5]wybrane dane finansowe 1'!#REF!</definedName>
    <definedName name="_whax7853q1x">'[5]wybrane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9">'[5]wybrane dane finansowe 1'!#REF!</definedName>
    <definedName name="_whshyf5361c" localSheetId="15">'[5]wybrane dane finansowe 1'!#REF!</definedName>
    <definedName name="_whshyf5361c" localSheetId="16">'[5]wybrane dane finansowe 1'!#REF!</definedName>
    <definedName name="_whshyf5361c">'[5]wybrane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9">'[5]wybrane dane finansowe 1'!#REF!</definedName>
    <definedName name="_wiyo1_5gu1beepk7m" localSheetId="15">'[5]wybrane dane finansowe 1'!#REF!</definedName>
    <definedName name="_wiyo1_5gu1beepk7m" localSheetId="16">'[5]wybrane dane finansowe 1'!#REF!</definedName>
    <definedName name="_wiyo1_5gu1beepk7m">'[5]wybrane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9">'[5]wybrane dane finansowe 1'!#REF!</definedName>
    <definedName name="_wj37o4507e" localSheetId="15">'[5]wybrane dane finansowe 1'!#REF!</definedName>
    <definedName name="_wj37o4507e" localSheetId="16">'[5]wybrane dane finansowe 1'!#REF!</definedName>
    <definedName name="_wj37o4507e">'[5]wybrane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9">'[5]wybrane dane finansowe 1'!#REF!</definedName>
    <definedName name="_wjncr45189" localSheetId="15">'[5]wybrane dane finansowe 1'!#REF!</definedName>
    <definedName name="_wjncr45189" localSheetId="16">'[5]wybrane dane finansowe 1'!#REF!</definedName>
    <definedName name="_wjncr4518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9">'[5]wybrane dane finansowe 1'!#REF!</definedName>
    <definedName name="_wk1aq8536c" localSheetId="15">'[5]wybrane dane finansowe 1'!#REF!</definedName>
    <definedName name="_wk1aq8536c" localSheetId="16">'[5]wybrane dane finansowe 1'!#REF!</definedName>
    <definedName name="_wk1aq8536c">'[5]wybrane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9">'[5]wybrane dane finansowe 1'!#REF!</definedName>
    <definedName name="_wm1ynv50m2p" localSheetId="15">'[5]wybrane dane finansowe 1'!#REF!</definedName>
    <definedName name="_wm1ynv50m2p" localSheetId="16">'[5]wybrane dane finansowe 1'!#REF!</definedName>
    <definedName name="_wm1ynv50m2p">'[5]wybrane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9">'[5]wybrane dane finansowe 1'!#REF!</definedName>
    <definedName name="_wo0lva4zl1b" localSheetId="15">'[5]wybrane dane finansowe 1'!#REF!</definedName>
    <definedName name="_wo0lva4zl1b" localSheetId="16">'[5]wybrane dane finansowe 1'!#REF!</definedName>
    <definedName name="_wo0lva4zl1b">'[5]wybrane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9">'[5]wybrane dane finansowe 1'!#REF!</definedName>
    <definedName name="_wo0qlv50m1w" localSheetId="15">'[5]wybrane dane finansowe 1'!#REF!</definedName>
    <definedName name="_wo0qlv50m1w" localSheetId="16">'[5]wybrane dane finansowe 1'!#REF!</definedName>
    <definedName name="_wo0qlv50m1w">'[5]wybrane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9">'[5]wybrane dane finansowe 1'!#REF!</definedName>
    <definedName name="_wtugt453q21" localSheetId="15">'[5]wybrane dane finansowe 1'!#REF!</definedName>
    <definedName name="_wtugt453q21" localSheetId="16">'[5]wybrane dane finansowe 1'!#REF!</definedName>
    <definedName name="_wtugt453q21">'[5]wybrane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9">'[5]wybrane dane finansowe 1'!#REF!</definedName>
    <definedName name="_wue53n4zlf" localSheetId="15">'[5]wybrane dane finansowe 1'!#REF!</definedName>
    <definedName name="_wue53n4zlf" localSheetId="16">'[5]wybrane dane finansowe 1'!#REF!</definedName>
    <definedName name="_wue53n4zlf">'[5]wybrane dane finansowe 1'!#REF!</definedName>
    <definedName name="_wxf4yy4x9k" localSheetId="1">#REF!</definedName>
    <definedName name="_wxf4yy4x9k" localSheetId="3">#REF!</definedName>
    <definedName name="_wxf4yy4x9k" localSheetId="9">#REF!</definedName>
    <definedName name="_wxf4yy4x9k" localSheetId="15">#REF!</definedName>
    <definedName name="_wxf4yy4x9k">#REF!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9">'[5]wybrane dane finansowe 1'!#REF!</definedName>
    <definedName name="_wxi57a4y21p" localSheetId="15">'[5]wybrane dane finansowe 1'!#REF!</definedName>
    <definedName name="_wxi57a4y21p" localSheetId="16">'[5]wybrane dane finansowe 1'!#REF!</definedName>
    <definedName name="_wxi57a4y21p">'[5]wybrane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9">'[5]wybrane dane finansowe 1'!#REF!</definedName>
    <definedName name="_wy1y4353q2w" localSheetId="15">'[5]wybrane dane finansowe 1'!#REF!</definedName>
    <definedName name="_wy1y4353q2w" localSheetId="16">'[5]wybrane dane finansowe 1'!#REF!</definedName>
    <definedName name="_wy1y4353q2w">'[5]wybrane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9">'[5]wybrane dane finansowe 1'!#REF!</definedName>
    <definedName name="_x358wq536v" localSheetId="15">'[5]wybrane dane finansowe 1'!#REF!</definedName>
    <definedName name="_x358wq536v" localSheetId="16">'[5]wybrane dane finansowe 1'!#REF!</definedName>
    <definedName name="_x358wq536v">'[5]wybrane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9">'[5]wybrane dane finansowe 1'!#REF!</definedName>
    <definedName name="_x5jje04y227" localSheetId="15">'[5]wybrane dane finansowe 1'!#REF!</definedName>
    <definedName name="_x5jje04y227" localSheetId="16">'[5]wybrane dane finansowe 1'!#REF!</definedName>
    <definedName name="_x5jje04y227">'[5]wybrane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9">'[5]wybrane dane finansowe 1'!#REF!</definedName>
    <definedName name="_x7c9j64zlz" localSheetId="15">'[5]wybrane dane finansowe 1'!#REF!</definedName>
    <definedName name="_x7c9j64zlz" localSheetId="16">'[5]wybrane dane finansowe 1'!#REF!</definedName>
    <definedName name="_x7c9j64zlz">'[5]wybrane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9">'[5]wybrane dane finansowe 1'!#REF!</definedName>
    <definedName name="_x94mzu507g" localSheetId="15">'[5]wybrane dane finansowe 1'!#REF!</definedName>
    <definedName name="_x94mzu507g" localSheetId="16">'[5]wybrane dane finansowe 1'!#REF!</definedName>
    <definedName name="_x94mzu507g">'[5]wybrane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9">'[5]wybrane dane finansowe 1'!#REF!</definedName>
    <definedName name="_xekgfw51pg" localSheetId="15">'[5]wybrane dane finansowe 1'!#REF!</definedName>
    <definedName name="_xekgfw51pg" localSheetId="16">'[5]wybrane dane finansowe 1'!#REF!</definedName>
    <definedName name="_xekgfw51pg">'[5]wybrane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9">'[5]wybrane dane finansowe 1'!#REF!</definedName>
    <definedName name="_xg66cg4y230" localSheetId="15">'[5]wybrane dane finansowe 1'!#REF!</definedName>
    <definedName name="_xg66cg4y230" localSheetId="16">'[5]wybrane dane finansowe 1'!#REF!</definedName>
    <definedName name="_xg66cg4y23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9">'[5]wybrane dane finansowe 1'!#REF!</definedName>
    <definedName name="_xgwiyf53q2h" localSheetId="15">'[5]wybrane dane finansowe 1'!#REF!</definedName>
    <definedName name="_xgwiyf53q2h" localSheetId="16">'[5]wybrane dane finansowe 1'!#REF!</definedName>
    <definedName name="_xgwiyf53q2h">'[5]wybrane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9">'[5]wybrane dane finansowe 1'!#REF!</definedName>
    <definedName name="_ximb7a4zl1r" localSheetId="15">'[5]wybrane dane finansowe 1'!#REF!</definedName>
    <definedName name="_ximb7a4zl1r" localSheetId="16">'[5]wybrane dane finansowe 1'!#REF!</definedName>
    <definedName name="_ximb7a4zl1r">'[5]wybrane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9">'[5]wybrane dane finansowe 1'!#REF!</definedName>
    <definedName name="_xkdq9354j17" localSheetId="15">'[5]wybrane dane finansowe 1'!#REF!</definedName>
    <definedName name="_xkdq9354j17" localSheetId="16">'[5]wybrane dane finansowe 1'!#REF!</definedName>
    <definedName name="_xkdq9354j17">'[5]wybrane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9">'[5]wybrane dane finansowe 1'!#REF!</definedName>
    <definedName name="_xkuhqi5182g" localSheetId="15">'[5]wybrane dane finansowe 1'!#REF!</definedName>
    <definedName name="_xkuhqi5182g" localSheetId="16">'[5]wybrane dane finansowe 1'!#REF!</definedName>
    <definedName name="_xkuhqi5182g">'[5]wybrane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9">'[5]wybrane dane finansowe 1'!#REF!</definedName>
    <definedName name="_xndxwd53q2k" localSheetId="15">'[5]wybrane dane finansowe 1'!#REF!</definedName>
    <definedName name="_xndxwd53q2k" localSheetId="16">'[5]wybrane dane finansowe 1'!#REF!</definedName>
    <definedName name="_xndxwd53q2k">'[5]wybrane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9">'[5]wybrane dane finansowe 1'!#REF!</definedName>
    <definedName name="_xqfgrb4y22q" localSheetId="15">'[5]wybrane dane finansowe 1'!#REF!</definedName>
    <definedName name="_xqfgrb4y22q" localSheetId="16">'[5]wybrane dane finansowe 1'!#REF!</definedName>
    <definedName name="_xqfgrb4y22q">'[5]wybrane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9">'[5]wybrane dane finansowe 1'!#REF!</definedName>
    <definedName name="_xszrhk507j" localSheetId="15">'[5]wybrane dane finansowe 1'!#REF!</definedName>
    <definedName name="_xszrhk507j" localSheetId="16">'[5]wybrane dane finansowe 1'!#REF!</definedName>
    <definedName name="_xszrhk507j">'[5]wybrane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9">'[5]wybrane dane finansowe 1'!#REF!</definedName>
    <definedName name="_xyfxwr50m2l" localSheetId="15">'[5]wybrane dane finansowe 1'!#REF!</definedName>
    <definedName name="_xyfxwr50m2l" localSheetId="16">'[5]wybrane dane finansowe 1'!#REF!</definedName>
    <definedName name="_xyfxwr50m2l">'[5]wybrane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9">'[5]wybrane dane finansowe 1'!#REF!</definedName>
    <definedName name="_xzkpfs50me" localSheetId="15">'[5]wybrane dane finansowe 1'!#REF!</definedName>
    <definedName name="_xzkpfs50me" localSheetId="16">'[5]wybrane dane finansowe 1'!#REF!</definedName>
    <definedName name="_xzkpfs50me">'[5]wybrane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9">'[5]wybrane dane finansowe 1'!#REF!</definedName>
    <definedName name="_xzsytz54j1c" localSheetId="15">'[5]wybrane dane finansowe 1'!#REF!</definedName>
    <definedName name="_xzsytz54j1c" localSheetId="16">'[5]wybrane dane finansowe 1'!#REF!</definedName>
    <definedName name="_xzsytz54j1c">'[5]wybrane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9">'[5]wybrane dane finansowe 1'!#REF!</definedName>
    <definedName name="_y12bx550m2f" localSheetId="15">'[5]wybrane dane finansowe 1'!#REF!</definedName>
    <definedName name="_y12bx550m2f" localSheetId="16">'[5]wybrane dane finansowe 1'!#REF!</definedName>
    <definedName name="_y12bx550m2f">'[5]wybrane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9">'[5]wybrane dane finansowe 1'!#REF!</definedName>
    <definedName name="_y3nhc151826" localSheetId="15">'[5]wybrane dane finansowe 1'!#REF!</definedName>
    <definedName name="_y3nhc151826" localSheetId="16">'[5]wybrane dane finansowe 1'!#REF!</definedName>
    <definedName name="_y3nhc151826">'[5]wybrane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9">'[5]wybrane dane finansowe 1'!#REF!</definedName>
    <definedName name="_y60wct507z" localSheetId="15">'[5]wybrane dane finansowe 1'!#REF!</definedName>
    <definedName name="_y60wct507z" localSheetId="16">'[5]wybrane dane finansowe 1'!#REF!</definedName>
    <definedName name="_y60wct507z">'[5]wybrane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9">'[5]wybrane dane finansowe 1'!#REF!</definedName>
    <definedName name="_y91e0353q1y" localSheetId="15">'[5]wybrane dane finansowe 1'!#REF!</definedName>
    <definedName name="_y91e0353q1y" localSheetId="16">'[5]wybrane dane finansowe 1'!#REF!</definedName>
    <definedName name="_y91e0353q1y">'[5]wybrane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9">'[5]wybrane dane finansowe 1'!#REF!</definedName>
    <definedName name="_y9guvu54ju" localSheetId="15">'[5]wybrane dane finansowe 1'!#REF!</definedName>
    <definedName name="_y9guvu54ju" localSheetId="16">'[5]wybrane dane finansowe 1'!#REF!</definedName>
    <definedName name="_y9guvu54ju">'[5]wybrane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9">'[5]wybrane dane finansowe 1'!#REF!</definedName>
    <definedName name="_y9wkj950m2a" localSheetId="15">'[5]wybrane dane finansowe 1'!#REF!</definedName>
    <definedName name="_y9wkj950m2a" localSheetId="16">'[5]wybrane dane finansowe 1'!#REF!</definedName>
    <definedName name="_y9wkj950m2a">'[5]wybrane dane finansowe 1'!#REF!</definedName>
    <definedName name="_ybwe2b4x9x" localSheetId="1">#REF!</definedName>
    <definedName name="_ybwe2b4x9x" localSheetId="3">#REF!</definedName>
    <definedName name="_ybwe2b4x9x" localSheetId="9">#REF!</definedName>
    <definedName name="_ybwe2b4x9x" localSheetId="15">#REF!</definedName>
    <definedName name="_ybwe2b4x9x">#REF!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9">'[5]wybrane dane finansowe 1'!#REF!</definedName>
    <definedName name="_ygxxpd53q24" localSheetId="15">'[5]wybrane dane finansowe 1'!#REF!</definedName>
    <definedName name="_ygxxpd53q24" localSheetId="16">'[5]wybrane dane finansowe 1'!#REF!</definedName>
    <definedName name="_ygxxpd53q24">'[5]wybrane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9">'[5]wybrane dane finansowe 1'!#REF!</definedName>
    <definedName name="_ygzciu50mr" localSheetId="15">'[5]wybrane dane finansowe 1'!#REF!</definedName>
    <definedName name="_ygzciu50mr" localSheetId="16">'[5]wybrane dane finansowe 1'!#REF!</definedName>
    <definedName name="_ygzciu50mr">'[5]wybrane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9">'[5]wybrane dane finansowe 1'!#REF!</definedName>
    <definedName name="_yhlxey507o" localSheetId="15">'[5]wybrane dane finansowe 1'!#REF!</definedName>
    <definedName name="_yhlxey507o" localSheetId="16">'[5]wybrane dane finansowe 1'!#REF!</definedName>
    <definedName name="_yhlxey507o">'[5]wybrane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9">'[5]wybrane dane finansowe 1'!#REF!</definedName>
    <definedName name="_yi9fmu518y" localSheetId="15">'[5]wybrane dane finansowe 1'!#REF!</definedName>
    <definedName name="_yi9fmu518y" localSheetId="16">'[5]wybrane dane finansowe 1'!#REF!</definedName>
    <definedName name="_yi9fmu518y">'[5]wybrane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9">'[5]wybrane dane finansowe 1'!#REF!</definedName>
    <definedName name="_yiutlz5361h" localSheetId="15">'[5]wybrane dane finansowe 1'!#REF!</definedName>
    <definedName name="_yiutlz5361h" localSheetId="16">'[5]wybrane dane finansowe 1'!#REF!</definedName>
    <definedName name="_yiutlz5361h">'[5]wybrane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9">'[5]wybrane dane finansowe 1'!#REF!</definedName>
    <definedName name="_yl2nzw4y2t" localSheetId="15">'[5]wybrane dane finansowe 1'!#REF!</definedName>
    <definedName name="_yl2nzw4y2t" localSheetId="16">'[5]wybrane dane finansowe 1'!#REF!</definedName>
    <definedName name="_yl2nzw4y2t">'[5]wybrane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9">'[5]wybrane dane finansowe 1'!#REF!</definedName>
    <definedName name="_yldvrl53q2c" localSheetId="15">'[5]wybrane dane finansowe 1'!#REF!</definedName>
    <definedName name="_yldvrl53q2c" localSheetId="16">'[5]wybrane dane finansowe 1'!#REF!</definedName>
    <definedName name="_yldvrl53q2c">'[5]wybrane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9">'[5]wybrane dane finansowe 1'!#REF!</definedName>
    <definedName name="_ylgebs50m18" localSheetId="15">'[5]wybrane dane finansowe 1'!#REF!</definedName>
    <definedName name="_ylgebs50m18" localSheetId="16">'[5]wybrane dane finansowe 1'!#REF!</definedName>
    <definedName name="_ylgebs50m18">'[5]wybrane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9">'[5]wybrane dane finansowe 1'!#REF!</definedName>
    <definedName name="_yqcnbk4y2l" localSheetId="15">'[5]wybrane dane finansowe 1'!#REF!</definedName>
    <definedName name="_yqcnbk4y2l" localSheetId="16">'[5]wybrane dane finansowe 1'!#REF!</definedName>
    <definedName name="_yqcnbk4y2l">'[5]wybrane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9">'[5]wybrane dane finansowe 1'!#REF!</definedName>
    <definedName name="_yqxjiu518h" localSheetId="15">'[5]wybrane dane finansowe 1'!#REF!</definedName>
    <definedName name="_yqxjiu518h" localSheetId="16">'[5]wybrane dane finansowe 1'!#REF!</definedName>
    <definedName name="_yqxjiu518h">'[5]wybrane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9">'[5]wybrane dane finansowe 1'!#REF!</definedName>
    <definedName name="_ysi9rs4zlc" localSheetId="15">'[5]wybrane dane finansowe 1'!#REF!</definedName>
    <definedName name="_ysi9rs4zlc" localSheetId="16">'[5]wybrane dane finansowe 1'!#REF!</definedName>
    <definedName name="_ysi9rs4zlc">'[5]wybrane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9">'[5]wybrane dane finansowe 1'!#REF!</definedName>
    <definedName name="_ytomox5181d" localSheetId="15">'[5]wybrane dane finansowe 1'!#REF!</definedName>
    <definedName name="_ytomox5181d" localSheetId="16">'[5]wybrane dane finansowe 1'!#REF!</definedName>
    <definedName name="_ytomox5181d">'[5]wybrane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9">'[5]wybrane dane finansowe 1'!#REF!</definedName>
    <definedName name="_yux8344y22o" localSheetId="15">'[5]wybrane dane finansowe 1'!#REF!</definedName>
    <definedName name="_yux8344y22o" localSheetId="16">'[5]wybrane dane finansowe 1'!#REF!</definedName>
    <definedName name="_yux8344y22o">'[5]wybrane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9">'[5]wybrane dane finansowe 1'!#REF!</definedName>
    <definedName name="_yvwd955181z" localSheetId="15">'[5]wybrane dane finansowe 1'!#REF!</definedName>
    <definedName name="_yvwd955181z" localSheetId="16">'[5]wybrane dane finansowe 1'!#REF!</definedName>
    <definedName name="_yvwd955181z">'[5]wybrane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9">'[5]wybrane dane finansowe 1'!#REF!</definedName>
    <definedName name="_yz9tz65071a" localSheetId="15">'[5]wybrane dane finansowe 1'!#REF!</definedName>
    <definedName name="_yz9tz65071a" localSheetId="16">'[5]wybrane dane finansowe 1'!#REF!</definedName>
    <definedName name="_yz9tz65071a">'[5]wybrane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9">'[5]wybrane dane finansowe 1'!#REF!</definedName>
    <definedName name="_z01hig536t" localSheetId="15">'[5]wybrane dane finansowe 1'!#REF!</definedName>
    <definedName name="_z01hig536t" localSheetId="16">'[5]wybrane dane finansowe 1'!#REF!</definedName>
    <definedName name="_z01hig536t">'[5]wybrane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9">'[5]wybrane dane finansowe 1'!#REF!</definedName>
    <definedName name="_z4pqex54je" localSheetId="15">'[5]wybrane dane finansowe 1'!#REF!</definedName>
    <definedName name="_z4pqex54je" localSheetId="16">'[5]wybrane dane finansowe 1'!#REF!</definedName>
    <definedName name="_z4pqex54je">'[5]wybrane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9">'[5]wybrane dane finansowe 1'!#REF!</definedName>
    <definedName name="_z5yvp450m1l" localSheetId="15">'[5]wybrane dane finansowe 1'!#REF!</definedName>
    <definedName name="_z5yvp450m1l" localSheetId="16">'[5]wybrane dane finansowe 1'!#REF!</definedName>
    <definedName name="_z5yvp450m1l">'[5]wybrane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9">'[5]wybrane dane finansowe 1'!#REF!</definedName>
    <definedName name="_z9v9s14ysd" localSheetId="15">'[5]wybrane dane finansowe 1'!#REF!</definedName>
    <definedName name="_z9v9s14ysd" localSheetId="16">'[5]wybrane dane finansowe 1'!#REF!</definedName>
    <definedName name="_z9v9s14ysd">'[5]wybrane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9">'[5]wybrane dane finansowe 1'!#REF!</definedName>
    <definedName name="_zbwtkk50m2m" localSheetId="15">'[5]wybrane dane finansowe 1'!#REF!</definedName>
    <definedName name="_zbwtkk50m2m" localSheetId="16">'[5]wybrane dane finansowe 1'!#REF!</definedName>
    <definedName name="_zbwtkk50m2m">'[5]wybrane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9">'[5]wybrane dane finansowe 1'!#REF!</definedName>
    <definedName name="_zd9xdr51820" localSheetId="15">'[5]wybrane dane finansowe 1'!#REF!</definedName>
    <definedName name="_zd9xdr51820" localSheetId="16">'[5]wybrane dane finansowe 1'!#REF!</definedName>
    <definedName name="_zd9xdr518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9">'[5]wybrane dane finansowe 1'!#REF!</definedName>
    <definedName name="_zde6464y21t" localSheetId="15">'[5]wybrane dane finansowe 1'!#REF!</definedName>
    <definedName name="_zde6464y21t" localSheetId="16">'[5]wybrane dane finansowe 1'!#REF!</definedName>
    <definedName name="_zde6464y21t">'[5]wybrane dane finansowe 1'!#REF!</definedName>
    <definedName name="_zkp6jf4x9n" localSheetId="1">#REF!</definedName>
    <definedName name="_zkp6jf4x9n" localSheetId="3">#REF!</definedName>
    <definedName name="_zkp6jf4x9n" localSheetId="9">#REF!</definedName>
    <definedName name="_zkp6jf4x9n" localSheetId="15">#REF!</definedName>
    <definedName name="_zkp6jf4x9n">#REF!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9">'[5]wybrane dane finansowe 1'!#REF!</definedName>
    <definedName name="_zkqv055071t" localSheetId="15">'[5]wybrane dane finansowe 1'!#REF!</definedName>
    <definedName name="_zkqv055071t" localSheetId="16">'[5]wybrane dane finansowe 1'!#REF!</definedName>
    <definedName name="_zkqv055071t">'[5]wybrane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9">'[5]wybrane dane finansowe 1'!#REF!</definedName>
    <definedName name="_zmujun51pm" localSheetId="15">'[5]wybrane dane finansowe 1'!#REF!</definedName>
    <definedName name="_zmujun51pm" localSheetId="16">'[5]wybrane dane finansowe 1'!#REF!</definedName>
    <definedName name="_zmujun51pm">'[5]wybrane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9">'[5]wybrane dane finansowe 1'!#REF!</definedName>
    <definedName name="_zpmhyn53q29" localSheetId="15">'[5]wybrane dane finansowe 1'!#REF!</definedName>
    <definedName name="_zpmhyn53q29" localSheetId="16">'[5]wybrane dane finansowe 1'!#REF!</definedName>
    <definedName name="_zpmhyn53q2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9">'[5]wybrane dane finansowe 1'!#REF!</definedName>
    <definedName name="_zprkvi54j1g" localSheetId="15">'[5]wybrane dane finansowe 1'!#REF!</definedName>
    <definedName name="_zprkvi54j1g" localSheetId="16">'[5]wybrane dane finansowe 1'!#REF!</definedName>
    <definedName name="_zprkvi54j1g">'[5]wybrane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9">'[5]wybrane dane finansowe 1'!#REF!</definedName>
    <definedName name="_zqu7tj54jj" localSheetId="15">'[5]wybrane dane finansowe 1'!#REF!</definedName>
    <definedName name="_zqu7tj54jj" localSheetId="16">'[5]wybrane dane finansowe 1'!#REF!</definedName>
    <definedName name="_zqu7tj54jj">'[5]wybrane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9">'[5]wybrane dane finansowe 1'!#REF!</definedName>
    <definedName name="_zrogjp536l" localSheetId="15">'[5]wybrane dane finansowe 1'!#REF!</definedName>
    <definedName name="_zrogjp536l" localSheetId="16">'[5]wybrane dane finansowe 1'!#REF!</definedName>
    <definedName name="_zrogjp536l">'[5]wybrane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9">'[5]wybrane dane finansowe 1'!#REF!</definedName>
    <definedName name="_zt49hv4y226" localSheetId="15">'[5]wybrane dane finansowe 1'!#REF!</definedName>
    <definedName name="_zt49hv4y226" localSheetId="16">'[5]wybrane dane finansowe 1'!#REF!</definedName>
    <definedName name="_zt49hv4y226">'[5]wybrane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9">'[5]wybrane dane finansowe 1'!#REF!</definedName>
    <definedName name="_zvccjk4y21j" localSheetId="15">'[5]wybrane dane finansowe 1'!#REF!</definedName>
    <definedName name="_zvccjk4y21j" localSheetId="16">'[5]wybrane dane finansowe 1'!#REF!</definedName>
    <definedName name="_zvccjk4y21j">'[5]wybrane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9">'[5]wybrane dane finansowe 1'!#REF!</definedName>
    <definedName name="_zwr61r50m1z" localSheetId="15">'[5]wybrane dane finansowe 1'!#REF!</definedName>
    <definedName name="_zwr61r50m1z" localSheetId="16">'[5]wybrane dane finansowe 1'!#REF!</definedName>
    <definedName name="_zwr61r50m1z">'[5]wybrane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9">'[5]wybrane dane finansowe 1'!#REF!</definedName>
    <definedName name="_zy8m6050m2q" localSheetId="15">'[5]wybrane dane finansowe 1'!#REF!</definedName>
    <definedName name="_zy8m6050m2q" localSheetId="16">'[5]wybrane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6">{"'BZ SA P&amp;l (fORECAST)'!$A$1:$BR$26"}</definedName>
    <definedName name="a" hidden="1">{"'BZ SA P&amp;l (fORECAST)'!$A$1:$BR$26"}</definedName>
    <definedName name="a_a" localSheetId="1"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6">#N/A</definedName>
    <definedName name="aa">BS!aa</definedName>
    <definedName name="aaa" localSheetId="3" hidden="1">#N/A</definedName>
    <definedName name="aaa" localSheetId="16">'[17]SBB-N-1-A'!$A$1:$B$62</definedName>
    <definedName name="aaa" hidden="1">#N/A</definedName>
    <definedName name="aaaa">#N/A</definedName>
    <definedName name="aaaaaaaaaaaaaa" localSheetId="1">#REF!</definedName>
    <definedName name="aaaaaaaaaaaaaa" localSheetId="3">#REF!</definedName>
    <definedName name="aaaaaaaaaaaaaa" localSheetId="9">#REF!</definedName>
    <definedName name="aaaaaaaaaaaaaa" localSheetId="15">#REF!</definedName>
    <definedName name="aaaaaaaaaaaaaa">#REF!</definedName>
    <definedName name="aaaaaaaaaaaaaabb" localSheetId="1">#REF!</definedName>
    <definedName name="aaaaaaaaaaaaaabb" localSheetId="3">#REF!</definedName>
    <definedName name="aaaaaaaaaaaaaabb" localSheetId="9">#REF!</definedName>
    <definedName name="aaaaaaaaaaaaaabb" localSheetId="15">#REF!</definedName>
    <definedName name="aaaaaaaaaaaaaabb">#REF!</definedName>
    <definedName name="AAQAA">#N/A</definedName>
    <definedName name="AAS2000M" localSheetId="1">#REF!</definedName>
    <definedName name="AAS2000M" localSheetId="3">#REF!</definedName>
    <definedName name="AAS2000M" localSheetId="9">#REF!</definedName>
    <definedName name="AAS2000M" localSheetId="15">#REF!</definedName>
    <definedName name="AAS2000M">#REF!</definedName>
    <definedName name="AAS2000Y" localSheetId="1">#REF!</definedName>
    <definedName name="AAS2000Y" localSheetId="3">#REF!</definedName>
    <definedName name="AAS2000Y" localSheetId="9">#REF!</definedName>
    <definedName name="AAS2000Y" localSheetId="15">#REF!</definedName>
    <definedName name="AAS2000Y">#REF!</definedName>
    <definedName name="AAS2001M" localSheetId="1">#REF!</definedName>
    <definedName name="AAS2001M" localSheetId="3">#REF!</definedName>
    <definedName name="AAS2001M" localSheetId="9">#REF!</definedName>
    <definedName name="AAS2001M" localSheetId="15">#REF!</definedName>
    <definedName name="AAS2001M">#REF!</definedName>
    <definedName name="AAS2001Y" localSheetId="1">#REF!</definedName>
    <definedName name="AAS2001Y" localSheetId="3">#REF!</definedName>
    <definedName name="AAS2001Y" localSheetId="9">#REF!</definedName>
    <definedName name="AAS2001Y" localSheetId="15">#REF!</definedName>
    <definedName name="AAS2001Y">#REF!</definedName>
    <definedName name="ab" localSheetId="1" hidden="1">{"'BZ SA P&amp;l (fORECAST)'!$A$1:$BR$26"}</definedName>
    <definedName name="ab" localSheetId="0" hidden="1">{"'BZ SA P&amp;l (fORECAST)'!$A$1:$BR$26"}</definedName>
    <definedName name="ab" hidden="1">{"'BZ SA P&amp;l (fORECAST)'!$A$1:$BR$26"}</definedName>
    <definedName name="ABI" localSheetId="1">#REF!</definedName>
    <definedName name="ABI" localSheetId="3">#REF!</definedName>
    <definedName name="ABI" localSheetId="9">#REF!</definedName>
    <definedName name="ABI" localSheetId="15">#REF!</definedName>
    <definedName name="ABI">#REF!</definedName>
    <definedName name="ADJUSTMENTS2000WBKM" localSheetId="1">#REF!</definedName>
    <definedName name="ADJUSTMENTS2000WBKM" localSheetId="3">#REF!</definedName>
    <definedName name="ADJUSTMENTS2000WBKM" localSheetId="9">#REF!</definedName>
    <definedName name="ADJUSTMENTS2000WBKM" localSheetId="15">#REF!</definedName>
    <definedName name="ADJUSTMENTS2000WBKM">#REF!</definedName>
    <definedName name="ADJUSTMENTS2000WBKY" localSheetId="1">#REF!</definedName>
    <definedName name="ADJUSTMENTS2000WBKY" localSheetId="3">#REF!</definedName>
    <definedName name="ADJUSTMENTS2000WBKY" localSheetId="9">#REF!</definedName>
    <definedName name="ADJUSTMENTS2000WBKY" localSheetId="15">#REF!</definedName>
    <definedName name="ADJUSTMENTS2000WBKY">#REF!</definedName>
    <definedName name="agayaay" localSheetId="1" hidden="1">{"'BZ SA P&amp;l (fORECAST)'!$A$1:$BR$26"}</definedName>
    <definedName name="agayaay" localSheetId="0" hidden="1">{"'BZ SA P&amp;l (fORECAST)'!$A$1:$BR$26"}</definedName>
    <definedName name="agayaay" hidden="1">{"'BZ SA P&amp;l (fORECAST)'!$A$1:$BR$26"}</definedName>
    <definedName name="Akcjonariusz" localSheetId="1">#REF!</definedName>
    <definedName name="Akcjonariusz" localSheetId="3">#REF!</definedName>
    <definedName name="Akcjonariusz" localSheetId="9">#REF!</definedName>
    <definedName name="Akcjonariusz" localSheetId="15">#REF!</definedName>
    <definedName name="Akcjonariusz" localSheetId="16">#REF!</definedName>
    <definedName name="Akcjonariusz">#REF!</definedName>
    <definedName name="aktualiz07" localSheetId="1">[18]kapitaly!#REF!</definedName>
    <definedName name="aktualiz07" localSheetId="4">[18]kapitaly!#REF!</definedName>
    <definedName name="aktualiz07" localSheetId="3">[18]kapitaly!#REF!</definedName>
    <definedName name="aktualiz07" localSheetId="9">[18]kapitaly!#REF!</definedName>
    <definedName name="aktualiz07" localSheetId="15">[18]kapitaly!#REF!</definedName>
    <definedName name="aktualiz07" localSheetId="16">[18]kapitaly!#REF!</definedName>
    <definedName name="aktualiz07">[18]kapitaly!#REF!</definedName>
    <definedName name="Aktywa_do_zbycia" localSheetId="1">#REF!</definedName>
    <definedName name="Aktywa_do_zbycia" localSheetId="3">#REF!</definedName>
    <definedName name="Aktywa_do_zbycia" localSheetId="9">#REF!</definedName>
    <definedName name="Aktywa_do_zbycia" localSheetId="15">#REF!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9">#REF!</definedName>
    <definedName name="Aktywa_finansowe_wycenianie_do_wartości_godziwej_przez_rachunek_zysków_i_strat__Zobowiązania_finansowe_przeznaczone_do_obrotu" localSheetId="15">#REF!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3">#REF!</definedName>
    <definedName name="Aktywa_z_tytułu_podatku_odroczonego" localSheetId="9">#REF!</definedName>
    <definedName name="Aktywa_z_tytułu_podatku_odroczonego" localSheetId="15">#REF!</definedName>
    <definedName name="Aktywa_z_tytułu_podatku_odroczonego" localSheetId="16">#REF!</definedName>
    <definedName name="Aktywa_z_tytułu_podatku_odroczonego">#REF!</definedName>
    <definedName name="ala" localSheetId="1">#REF!</definedName>
    <definedName name="ala" localSheetId="3">#REF!</definedName>
    <definedName name="ala" localSheetId="9">#REF!</definedName>
    <definedName name="ala" localSheetId="15">#REF!</definedName>
    <definedName name="ala">#REF!</definedName>
    <definedName name="All_Month_to_Date_Re_Br" localSheetId="1">#REF!</definedName>
    <definedName name="All_Month_to_Date_Re_Br" localSheetId="3">#REF!</definedName>
    <definedName name="All_Month_to_Date_Re_Br" localSheetId="9">#REF!</definedName>
    <definedName name="All_Month_to_Date_Re_Br" localSheetId="15">#REF!</definedName>
    <definedName name="All_Month_to_Date_Re_Br">#REF!</definedName>
    <definedName name="All_Month_to_Date_Re_Ccy" localSheetId="1">#REF!</definedName>
    <definedName name="All_Month_to_Date_Re_Ccy" localSheetId="3">#REF!</definedName>
    <definedName name="All_Month_to_Date_Re_Ccy" localSheetId="9">#REF!</definedName>
    <definedName name="All_Month_to_Date_Re_Ccy" localSheetId="15">#REF!</definedName>
    <definedName name="All_Month_to_Date_Re_Ccy">#REF!</definedName>
    <definedName name="All_Month_to_Date_Re_Cno" localSheetId="1">#REF!</definedName>
    <definedName name="All_Month_to_Date_Re_Cno" localSheetId="3">#REF!</definedName>
    <definedName name="All_Month_to_Date_Re_Cno" localSheetId="9">#REF!</definedName>
    <definedName name="All_Month_to_Date_Re_Cno" localSheetId="15">#REF!</definedName>
    <definedName name="All_Month_to_Date_Re_Cno">#REF!</definedName>
    <definedName name="All_Month_to_Date_Re_Date" localSheetId="1">#REF!</definedName>
    <definedName name="All_Month_to_Date_Re_Date" localSheetId="3">#REF!</definedName>
    <definedName name="All_Month_to_Date_Re_Date" localSheetId="9">#REF!</definedName>
    <definedName name="All_Month_to_Date_Re_Date" localSheetId="15">#REF!</definedName>
    <definedName name="All_Month_to_Date_Re_Date">#REF!</definedName>
    <definedName name="All_Month_to_Date_Re_Description" localSheetId="1">#REF!</definedName>
    <definedName name="All_Month_to_Date_Re_Description" localSheetId="3">#REF!</definedName>
    <definedName name="All_Month_to_Date_Re_Description" localSheetId="9">#REF!</definedName>
    <definedName name="All_Month_to_Date_Re_Description" localSheetId="15">#REF!</definedName>
    <definedName name="All_Month_to_Date_Re_Description">#REF!</definedName>
    <definedName name="All_Month_to_Date_Re_Invtype" localSheetId="1">#REF!</definedName>
    <definedName name="All_Month_to_Date_Re_Invtype" localSheetId="3">#REF!</definedName>
    <definedName name="All_Month_to_Date_Re_Invtype" localSheetId="9">#REF!</definedName>
    <definedName name="All_Month_to_Date_Re_Invtype" localSheetId="15">#REF!</definedName>
    <definedName name="All_Month_to_Date_Re_Invtype">#REF!</definedName>
    <definedName name="All_Month_to_Date_Re_Issuedate" localSheetId="1">#REF!</definedName>
    <definedName name="All_Month_to_Date_Re_Issuedate" localSheetId="3">#REF!</definedName>
    <definedName name="All_Month_to_Date_Re_Issuedate" localSheetId="9">#REF!</definedName>
    <definedName name="All_Month_to_Date_Re_Issuedate" localSheetId="15">#REF!</definedName>
    <definedName name="All_Month_to_Date_Re_Issuedate">#REF!</definedName>
    <definedName name="All_Month_to_Date_Re_Issuer" localSheetId="1">#REF!</definedName>
    <definedName name="All_Month_to_Date_Re_Issuer" localSheetId="3">#REF!</definedName>
    <definedName name="All_Month_to_Date_Re_Issuer" localSheetId="9">#REF!</definedName>
    <definedName name="All_Month_to_Date_Re_Issuer" localSheetId="15">#REF!</definedName>
    <definedName name="All_Month_to_Date_Re_Issuer">#REF!</definedName>
    <definedName name="All_Month_to_Date_Re_Matdate" localSheetId="1">#REF!</definedName>
    <definedName name="All_Month_to_Date_Re_Matdate" localSheetId="3">#REF!</definedName>
    <definedName name="All_Month_to_Date_Re_Matdate" localSheetId="9">#REF!</definedName>
    <definedName name="All_Month_to_Date_Re_Matdate" localSheetId="15">#REF!</definedName>
    <definedName name="All_Month_to_Date_Re_Matdate">#REF!</definedName>
    <definedName name="All_Month_to_Date_Re_Next_Month_End" localSheetId="1">#REF!</definedName>
    <definedName name="All_Month_to_Date_Re_Next_Month_End" localSheetId="3">#REF!</definedName>
    <definedName name="All_Month_to_Date_Re_Next_Month_End" localSheetId="9">#REF!</definedName>
    <definedName name="All_Month_to_Date_Re_Next_Month_End" localSheetId="15">#REF!</definedName>
    <definedName name="All_Month_to_Date_Re_Next_Month_End">#REF!</definedName>
    <definedName name="All_Month_to_Date_Re_Opics_Realised_Pl" localSheetId="1">#REF!</definedName>
    <definedName name="All_Month_to_Date_Re_Opics_Realised_Pl" localSheetId="3">#REF!</definedName>
    <definedName name="All_Month_to_Date_Re_Opics_Realised_Pl" localSheetId="9">#REF!</definedName>
    <definedName name="All_Month_to_Date_Re_Opics_Realised_Pl" localSheetId="15">#REF!</definedName>
    <definedName name="All_Month_to_Date_Re_Opics_Realised_Pl">#REF!</definedName>
    <definedName name="All_Month_to_Date_Re_Port" localSheetId="1">#REF!</definedName>
    <definedName name="All_Month_to_Date_Re_Port" localSheetId="3">#REF!</definedName>
    <definedName name="All_Month_to_Date_Re_Port" localSheetId="9">#REF!</definedName>
    <definedName name="All_Month_to_Date_Re_Port" localSheetId="15">#REF!</definedName>
    <definedName name="All_Month_to_Date_Re_Port">#REF!</definedName>
    <definedName name="All_Month_to_Date_Re_Prev_Month_End" localSheetId="1">#REF!</definedName>
    <definedName name="All_Month_to_Date_Re_Prev_Month_End" localSheetId="3">#REF!</definedName>
    <definedName name="All_Month_to_Date_Re_Prev_Month_End" localSheetId="9">#REF!</definedName>
    <definedName name="All_Month_to_Date_Re_Prev_Month_End" localSheetId="15">#REF!</definedName>
    <definedName name="All_Month_to_Date_Re_Prev_Month_End">#REF!</definedName>
    <definedName name="All_Month_to_Date_Re_Prodtype" localSheetId="1">#REF!</definedName>
    <definedName name="All_Month_to_Date_Re_Prodtype" localSheetId="3">#REF!</definedName>
    <definedName name="All_Month_to_Date_Re_Prodtype" localSheetId="9">#REF!</definedName>
    <definedName name="All_Month_to_Date_Re_Prodtype" localSheetId="15">#REF!</definedName>
    <definedName name="All_Month_to_Date_Re_Prodtype">#REF!</definedName>
    <definedName name="All_Month_to_Date_Re_Product" localSheetId="1">#REF!</definedName>
    <definedName name="All_Month_to_Date_Re_Product" localSheetId="3">#REF!</definedName>
    <definedName name="All_Month_to_Date_Re_Product" localSheetId="9">#REF!</definedName>
    <definedName name="All_Month_to_Date_Re_Product" localSheetId="15">#REF!</definedName>
    <definedName name="All_Month_to_Date_Re_Product">#REF!</definedName>
    <definedName name="All_Month_to_Date_Re_Purc_Disc_Prem_Todate" localSheetId="1">#REF!</definedName>
    <definedName name="All_Month_to_Date_Re_Purc_Disc_Prem_Todate" localSheetId="3">#REF!</definedName>
    <definedName name="All_Month_to_Date_Re_Purc_Disc_Prem_Todate" localSheetId="9">#REF!</definedName>
    <definedName name="All_Month_to_Date_Re_Purc_Disc_Prem_Todate" localSheetId="15">#REF!</definedName>
    <definedName name="All_Month_to_Date_Re_Purc_Disc_Prem_Todate">#REF!</definedName>
    <definedName name="All_Month_to_Date_Re_Purc_Disc_Prem_Today" localSheetId="1">#REF!</definedName>
    <definedName name="All_Month_to_Date_Re_Purc_Disc_Prem_Today" localSheetId="3">#REF!</definedName>
    <definedName name="All_Month_to_Date_Re_Purc_Disc_Prem_Today" localSheetId="9">#REF!</definedName>
    <definedName name="All_Month_to_Date_Re_Purc_Disc_Prem_Today" localSheetId="15">#REF!</definedName>
    <definedName name="All_Month_to_Date_Re_Purc_Disc_Prem_Today">#REF!</definedName>
    <definedName name="All_Month_to_Date_Re_Purc_Qty_Todate" localSheetId="1">#REF!</definedName>
    <definedName name="All_Month_to_Date_Re_Purc_Qty_Todate" localSheetId="3">#REF!</definedName>
    <definedName name="All_Month_to_Date_Re_Purc_Qty_Todate" localSheetId="9">#REF!</definedName>
    <definedName name="All_Month_to_Date_Re_Purc_Qty_Todate" localSheetId="15">#REF!</definedName>
    <definedName name="All_Month_to_Date_Re_Purc_Qty_Todate">#REF!</definedName>
    <definedName name="All_Month_to_Date_Re_Purc_Qty_Today" localSheetId="1">#REF!</definedName>
    <definedName name="All_Month_to_Date_Re_Purc_Qty_Today" localSheetId="3">#REF!</definedName>
    <definedName name="All_Month_to_Date_Re_Purc_Qty_Today" localSheetId="9">#REF!</definedName>
    <definedName name="All_Month_to_Date_Re_Purc_Qty_Today" localSheetId="15">#REF!</definedName>
    <definedName name="All_Month_to_Date_Re_Purc_Qty_Today">#REF!</definedName>
    <definedName name="All_Month_to_Date_Re_Purchint_Purch_Todate" localSheetId="1">#REF!</definedName>
    <definedName name="All_Month_to_Date_Re_Purchint_Purch_Todate" localSheetId="3">#REF!</definedName>
    <definedName name="All_Month_to_Date_Re_Purchint_Purch_Todate" localSheetId="9">#REF!</definedName>
    <definedName name="All_Month_to_Date_Re_Purchint_Purch_Todate" localSheetId="15">#REF!</definedName>
    <definedName name="All_Month_to_Date_Re_Purchint_Purch_Todate">#REF!</definedName>
    <definedName name="All_Month_to_Date_Re_Purchint_Purch_Today" localSheetId="1">#REF!</definedName>
    <definedName name="All_Month_to_Date_Re_Purchint_Purch_Today" localSheetId="3">#REF!</definedName>
    <definedName name="All_Month_to_Date_Re_Purchint_Purch_Today" localSheetId="9">#REF!</definedName>
    <definedName name="All_Month_to_Date_Re_Purchint_Purch_Today" localSheetId="15">#REF!</definedName>
    <definedName name="All_Month_to_Date_Re_Purchint_Purch_Today">#REF!</definedName>
    <definedName name="All_Month_to_Date_Re_Purchint_Sale_Todate" localSheetId="1">#REF!</definedName>
    <definedName name="All_Month_to_Date_Re_Purchint_Sale_Todate" localSheetId="3">#REF!</definedName>
    <definedName name="All_Month_to_Date_Re_Purchint_Sale_Todate" localSheetId="9">#REF!</definedName>
    <definedName name="All_Month_to_Date_Re_Purchint_Sale_Todate" localSheetId="15">#REF!</definedName>
    <definedName name="All_Month_to_Date_Re_Purchint_Sale_Todate">#REF!</definedName>
    <definedName name="All_Month_to_Date_Re_Purchint_Sale_Today" localSheetId="1">#REF!</definedName>
    <definedName name="All_Month_to_Date_Re_Purchint_Sale_Today" localSheetId="3">#REF!</definedName>
    <definedName name="All_Month_to_Date_Re_Purchint_Sale_Today" localSheetId="9">#REF!</definedName>
    <definedName name="All_Month_to_Date_Re_Purchint_Sale_Today" localSheetId="15">#REF!</definedName>
    <definedName name="All_Month_to_Date_Re_Purchint_Sale_Today">#REF!</definedName>
    <definedName name="All_Month_to_Date_Re_Qty_Calc" localSheetId="1">#REF!</definedName>
    <definedName name="All_Month_to_Date_Re_Qty_Calc" localSheetId="3">#REF!</definedName>
    <definedName name="All_Month_to_Date_Re_Qty_Calc" localSheetId="9">#REF!</definedName>
    <definedName name="All_Month_to_Date_Re_Qty_Calc" localSheetId="15">#REF!</definedName>
    <definedName name="All_Month_to_Date_Re_Qty_Calc">#REF!</definedName>
    <definedName name="All_Month_to_Date_Re_Sale_Disc_Prem_Today" localSheetId="1">#REF!</definedName>
    <definedName name="All_Month_to_Date_Re_Sale_Disc_Prem_Today" localSheetId="3">#REF!</definedName>
    <definedName name="All_Month_to_Date_Re_Sale_Disc_Prem_Today" localSheetId="9">#REF!</definedName>
    <definedName name="All_Month_to_Date_Re_Sale_Disc_Prem_Today" localSheetId="15">#REF!</definedName>
    <definedName name="All_Month_to_Date_Re_Sale_Disc_Prem_Today">#REF!</definedName>
    <definedName name="All_Month_to_Date_Re_Sale_Qty_Todate" localSheetId="1">#REF!</definedName>
    <definedName name="All_Month_to_Date_Re_Sale_Qty_Todate" localSheetId="3">#REF!</definedName>
    <definedName name="All_Month_to_Date_Re_Sale_Qty_Todate" localSheetId="9">#REF!</definedName>
    <definedName name="All_Month_to_Date_Re_Sale_Qty_Todate" localSheetId="15">#REF!</definedName>
    <definedName name="All_Month_to_Date_Re_Sale_Qty_Todate">#REF!</definedName>
    <definedName name="All_Month_to_Date_Re_Sale_Qty_Today" localSheetId="1">#REF!</definedName>
    <definedName name="All_Month_to_Date_Re_Sale_Qty_Today" localSheetId="3">#REF!</definedName>
    <definedName name="All_Month_to_Date_Re_Sale_Qty_Today" localSheetId="9">#REF!</definedName>
    <definedName name="All_Month_to_Date_Re_Sale_Qty_Today" localSheetId="15">#REF!</definedName>
    <definedName name="All_Month_to_Date_Re_Sale_Qty_Today">#REF!</definedName>
    <definedName name="All_Month_to_Date_Re_Secid" localSheetId="1">#REF!</definedName>
    <definedName name="All_Month_to_Date_Re_Secid" localSheetId="3">#REF!</definedName>
    <definedName name="All_Month_to_Date_Re_Secid" localSheetId="9">#REF!</definedName>
    <definedName name="All_Month_to_Date_Re_Secid" localSheetId="15">#REF!</definedName>
    <definedName name="All_Month_to_Date_Re_Secid">#REF!</definedName>
    <definedName name="All_Month_to_Date_Re_Short_Ind" localSheetId="1">#REF!</definedName>
    <definedName name="All_Month_to_Date_Re_Short_Ind" localSheetId="3">#REF!</definedName>
    <definedName name="All_Month_to_Date_Re_Short_Ind" localSheetId="9">#REF!</definedName>
    <definedName name="All_Month_to_Date_Re_Short_Ind" localSheetId="15">#REF!</definedName>
    <definedName name="All_Month_to_Date_Re_Short_Ind">#REF!</definedName>
    <definedName name="All_Month_to_Date_Re_Spw" localSheetId="1">#REF!</definedName>
    <definedName name="All_Month_to_Date_Re_Spw" localSheetId="3">#REF!</definedName>
    <definedName name="All_Month_to_Date_Re_Spw" localSheetId="9">#REF!</definedName>
    <definedName name="All_Month_to_Date_Re_Spw" localSheetId="15">#REF!</definedName>
    <definedName name="All_Month_to_Date_Re_Spw">#REF!</definedName>
    <definedName name="allfirstnotes" localSheetId="1">[19]S.P.23!#REF!</definedName>
    <definedName name="allfirstnotes" localSheetId="3">[19]S.P.23!#REF!</definedName>
    <definedName name="allfirstnotes" localSheetId="9">[19]S.P.23!#REF!</definedName>
    <definedName name="allfirstnotes" localSheetId="15">[19]S.P.23!#REF!</definedName>
    <definedName name="allfirstnotes">[19]S.P.23!#REF!</definedName>
    <definedName name="AMCDochody2000M" localSheetId="1">#REF!</definedName>
    <definedName name="AMCDochody2000M" localSheetId="3">#REF!</definedName>
    <definedName name="AMCDochody2000M" localSheetId="9">#REF!</definedName>
    <definedName name="AMCDochody2000M" localSheetId="15">#REF!</definedName>
    <definedName name="AMCDochody2000M">#REF!</definedName>
    <definedName name="AMCDochody2000Y" localSheetId="1">#REF!</definedName>
    <definedName name="AMCDochody2000Y" localSheetId="3">#REF!</definedName>
    <definedName name="AMCDochody2000Y" localSheetId="9">#REF!</definedName>
    <definedName name="AMCDochody2000Y" localSheetId="15">#REF!</definedName>
    <definedName name="AMCDochody2000Y">#REF!</definedName>
    <definedName name="AMCDochody2001M" localSheetId="1">#REF!</definedName>
    <definedName name="AMCDochody2001M" localSheetId="3">#REF!</definedName>
    <definedName name="AMCDochody2001M" localSheetId="9">#REF!</definedName>
    <definedName name="AMCDochody2001M" localSheetId="15">#REF!</definedName>
    <definedName name="AMCDochody2001M">#REF!</definedName>
    <definedName name="AMCDochody2001Y" localSheetId="1">#REF!</definedName>
    <definedName name="AMCDochody2001Y" localSheetId="3">#REF!</definedName>
    <definedName name="AMCDochody2001Y" localSheetId="9">#REF!</definedName>
    <definedName name="AMCDochody2001Y" localSheetId="15">#REF!</definedName>
    <definedName name="AMCDochody2001Y">#REF!</definedName>
    <definedName name="aPP">[20]Lists!$A$39:$A$41</definedName>
    <definedName name="AprilD" localSheetId="1">#REF!</definedName>
    <definedName name="AprilD" localSheetId="3">#REF!</definedName>
    <definedName name="AprilD" localSheetId="9">#REF!</definedName>
    <definedName name="AprilD" localSheetId="15">#REF!</definedName>
    <definedName name="AprilD">#REF!</definedName>
    <definedName name="AprilL" localSheetId="1">#REF!</definedName>
    <definedName name="AprilL" localSheetId="3">#REF!</definedName>
    <definedName name="AprilL" localSheetId="9">#REF!</definedName>
    <definedName name="AprilL" localSheetId="15">#REF!</definedName>
    <definedName name="AprilL">#REF!</definedName>
    <definedName name="aqa" localSheetId="1">BS!aqa</definedName>
    <definedName name="aqa" localSheetId="0">#N/A</definedName>
    <definedName name="aqa" localSheetId="3">'Przychody prowizyjne'!aqa</definedName>
    <definedName name="aqa" localSheetId="16">#N/A</definedName>
    <definedName name="aqa">BS!aqa</definedName>
    <definedName name="AS" localSheetId="1">#REF!</definedName>
    <definedName name="AS" localSheetId="3">#REF!</definedName>
    <definedName name="AS" localSheetId="9">#REF!</definedName>
    <definedName name="AS" localSheetId="15">#REF!</definedName>
    <definedName name="AS">#REF!</definedName>
    <definedName name="asdasad" localSheetId="1" hidden="1">#REF!</definedName>
    <definedName name="asdasad" localSheetId="3" hidden="1">#REF!</definedName>
    <definedName name="asdasad" localSheetId="9" hidden="1">#REF!</definedName>
    <definedName name="asdasad" localSheetId="15" hidden="1">#REF!</definedName>
    <definedName name="asdasad" hidden="1">#REF!</definedName>
    <definedName name="ASI" localSheetId="1">#REF!</definedName>
    <definedName name="ASI" localSheetId="3">#REF!</definedName>
    <definedName name="ASI" localSheetId="9">#REF!</definedName>
    <definedName name="ASI" localSheetId="15">#REF!</definedName>
    <definedName name="ASI">#REF!</definedName>
    <definedName name="ASSET2000M" localSheetId="1">#REF!</definedName>
    <definedName name="ASSET2000M" localSheetId="3">#REF!</definedName>
    <definedName name="ASSET2000M" localSheetId="9">#REF!</definedName>
    <definedName name="ASSET2000M" localSheetId="15">#REF!</definedName>
    <definedName name="ASSET2000M">#REF!</definedName>
    <definedName name="ASSET2000Y" localSheetId="1">#REF!</definedName>
    <definedName name="ASSET2000Y" localSheetId="3">#REF!</definedName>
    <definedName name="ASSET2000Y" localSheetId="9">#REF!</definedName>
    <definedName name="ASSET2000Y" localSheetId="15">#REF!</definedName>
    <definedName name="ASSET2000Y">#REF!</definedName>
    <definedName name="ASSET2001M" localSheetId="1">#REF!</definedName>
    <definedName name="ASSET2001M" localSheetId="3">#REF!</definedName>
    <definedName name="ASSET2001M" localSheetId="9">#REF!</definedName>
    <definedName name="ASSET2001M" localSheetId="15">#REF!</definedName>
    <definedName name="ASSET2001M">#REF!</definedName>
    <definedName name="ASSET2001Y" localSheetId="1">#REF!</definedName>
    <definedName name="ASSET2001Y" localSheetId="3">#REF!</definedName>
    <definedName name="ASSET2001Y" localSheetId="9">#REF!</definedName>
    <definedName name="ASSET2001Y" localSheetId="15">#REF!</definedName>
    <definedName name="ASSET2001Y">#REF!</definedName>
    <definedName name="ASSETsamDochody2000M" localSheetId="1">#REF!</definedName>
    <definedName name="ASSETsamDochody2000M" localSheetId="3">#REF!</definedName>
    <definedName name="ASSETsamDochody2000M" localSheetId="9">#REF!</definedName>
    <definedName name="ASSETsamDochody2000M" localSheetId="15">#REF!</definedName>
    <definedName name="ASSETsamDochody2000M">#REF!</definedName>
    <definedName name="ASSETsamDochody2000Y" localSheetId="1">#REF!</definedName>
    <definedName name="ASSETsamDochody2000Y" localSheetId="3">#REF!</definedName>
    <definedName name="ASSETsamDochody2000Y" localSheetId="9">#REF!</definedName>
    <definedName name="ASSETsamDochody2000Y" localSheetId="15">#REF!</definedName>
    <definedName name="ASSETsamDochody2000Y">#REF!</definedName>
    <definedName name="ASSETsamDochody2001M" localSheetId="1">#REF!</definedName>
    <definedName name="ASSETsamDochody2001M" localSheetId="3">#REF!</definedName>
    <definedName name="ASSETsamDochody2001M" localSheetId="9">#REF!</definedName>
    <definedName name="ASSETsamDochody2001M" localSheetId="15">#REF!</definedName>
    <definedName name="ASSETsamDochody2001M">#REF!</definedName>
    <definedName name="ASSETsamDochody2001Y" localSheetId="1">#REF!</definedName>
    <definedName name="ASSETsamDochody2001Y" localSheetId="3">#REF!</definedName>
    <definedName name="ASSETsamDochody2001Y" localSheetId="9">#REF!</definedName>
    <definedName name="ASSETsamDochody2001Y" localSheetId="15">#REF!</definedName>
    <definedName name="ASSETsamDochody2001Y">#REF!</definedName>
    <definedName name="asslet" localSheetId="1">#REF!</definedName>
    <definedName name="asslet" localSheetId="3">#REF!</definedName>
    <definedName name="asslet" localSheetId="9">#REF!</definedName>
    <definedName name="asslet" localSheetId="15">#REF!</definedName>
    <definedName name="asslet">#REF!</definedName>
    <definedName name="assrr" localSheetId="1">#REF!</definedName>
    <definedName name="assrr" localSheetId="3">#REF!</definedName>
    <definedName name="assrr" localSheetId="9">#REF!</definedName>
    <definedName name="assrr" localSheetId="15">#REF!</definedName>
    <definedName name="assrr">#REF!</definedName>
    <definedName name="ATFI2000M" localSheetId="1">#REF!</definedName>
    <definedName name="ATFI2000M" localSheetId="3">#REF!</definedName>
    <definedName name="ATFI2000M" localSheetId="9">#REF!</definedName>
    <definedName name="ATFI2000M" localSheetId="15">#REF!</definedName>
    <definedName name="ATFI2000M">#REF!</definedName>
    <definedName name="ATFI2000Y" localSheetId="1">#REF!</definedName>
    <definedName name="ATFI2000Y" localSheetId="3">#REF!</definedName>
    <definedName name="ATFI2000Y" localSheetId="9">#REF!</definedName>
    <definedName name="ATFI2000Y" localSheetId="15">#REF!</definedName>
    <definedName name="ATFI2000Y">#REF!</definedName>
    <definedName name="ATFI2001M" localSheetId="1">#REF!</definedName>
    <definedName name="ATFI2001M" localSheetId="3">#REF!</definedName>
    <definedName name="ATFI2001M" localSheetId="9">#REF!</definedName>
    <definedName name="ATFI2001M" localSheetId="15">#REF!</definedName>
    <definedName name="ATFI2001M">#REF!</definedName>
    <definedName name="ATFI2001Y" localSheetId="1">#REF!</definedName>
    <definedName name="ATFI2001Y" localSheetId="3">#REF!</definedName>
    <definedName name="ATFI2001Y" localSheetId="9">#REF!</definedName>
    <definedName name="ATFI2001Y" localSheetId="15">#REF!</definedName>
    <definedName name="ATFI2001Y">#REF!</definedName>
    <definedName name="AugustII" localSheetId="1">#REF!</definedName>
    <definedName name="AugustII" localSheetId="3">#REF!</definedName>
    <definedName name="AugustII" localSheetId="9">#REF!</definedName>
    <definedName name="AugustII" localSheetId="15">#REF!</definedName>
    <definedName name="AugustII">#REF!</definedName>
    <definedName name="AugustL" localSheetId="1">#REF!</definedName>
    <definedName name="AugustL" localSheetId="3">#REF!</definedName>
    <definedName name="AugustL" localSheetId="9">#REF!</definedName>
    <definedName name="AugustL" localSheetId="15">#REF!</definedName>
    <definedName name="AugustL">#REF!</definedName>
    <definedName name="av" localSheetId="1">#REF!</definedName>
    <definedName name="av" localSheetId="3">#REF!</definedName>
    <definedName name="av" localSheetId="9">#REF!</definedName>
    <definedName name="av" localSheetId="15">#REF!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6"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hidden="1">{"'BZ SA P&amp;l (fORECAST)'!$A$1:$BR$26"}</definedName>
    <definedName name="BAMC2001Y" localSheetId="1">#REF!</definedName>
    <definedName name="BAMC2001Y" localSheetId="3">#REF!</definedName>
    <definedName name="BAMC2001Y" localSheetId="9">#REF!</definedName>
    <definedName name="BAMC2001Y" localSheetId="15">#REF!</definedName>
    <definedName name="BAMC2001Y">#REF!</definedName>
    <definedName name="BAMC2003M" localSheetId="1">#REF!</definedName>
    <definedName name="BAMC2003M" localSheetId="3">#REF!</definedName>
    <definedName name="BAMC2003M" localSheetId="9">#REF!</definedName>
    <definedName name="BAMC2003M" localSheetId="15">#REF!</definedName>
    <definedName name="BAMC2003M">#REF!</definedName>
    <definedName name="BAMC2003Y" localSheetId="1">#REF!</definedName>
    <definedName name="BAMC2003Y" localSheetId="3">#REF!</definedName>
    <definedName name="BAMC2003Y" localSheetId="9">#REF!</definedName>
    <definedName name="BAMC2003Y" localSheetId="15">#REF!</definedName>
    <definedName name="BAMC2003Y">#REF!</definedName>
    <definedName name="BAMCcons2003M" localSheetId="1">#REF!</definedName>
    <definedName name="BAMCcons2003M" localSheetId="3">#REF!</definedName>
    <definedName name="BAMCcons2003M" localSheetId="9">#REF!</definedName>
    <definedName name="BAMCcons2003M" localSheetId="15">#REF!</definedName>
    <definedName name="BAMCcons2003M">#REF!</definedName>
    <definedName name="BAMCcons2003Y" localSheetId="1">#REF!</definedName>
    <definedName name="BAMCcons2003Y" localSheetId="3">#REF!</definedName>
    <definedName name="BAMCcons2003Y" localSheetId="9">#REF!</definedName>
    <definedName name="BAMCcons2003Y" localSheetId="15">#REF!</definedName>
    <definedName name="BAMCcons2003Y">#REF!</definedName>
    <definedName name="BAMCDochody2001M" localSheetId="1">#REF!</definedName>
    <definedName name="BAMCDochody2001M" localSheetId="3">#REF!</definedName>
    <definedName name="BAMCDochody2001M" localSheetId="9">#REF!</definedName>
    <definedName name="BAMCDochody2001M" localSheetId="15">#REF!</definedName>
    <definedName name="BAMCDochody2001M">#REF!</definedName>
    <definedName name="BAMCDochody2001Y" localSheetId="1">#REF!</definedName>
    <definedName name="BAMCDochody2001Y" localSheetId="3">#REF!</definedName>
    <definedName name="BAMCDochody2001Y" localSheetId="9">#REF!</definedName>
    <definedName name="BAMCDochody2001Y" localSheetId="15">#REF!</definedName>
    <definedName name="BAMCDochody2001Y">#REF!</definedName>
    <definedName name="bank">[21]nazwy!$D$1:$D$3</definedName>
    <definedName name="BAS2001M" localSheetId="1">#REF!</definedName>
    <definedName name="BAS2001M" localSheetId="3">#REF!</definedName>
    <definedName name="BAS2001M" localSheetId="9">#REF!</definedName>
    <definedName name="BAS2001M" localSheetId="15">#REF!</definedName>
    <definedName name="BAS2001M">#REF!</definedName>
    <definedName name="BAS2001Y" localSheetId="1">#REF!</definedName>
    <definedName name="BAS2001Y" localSheetId="3">#REF!</definedName>
    <definedName name="BAS2001Y" localSheetId="9">#REF!</definedName>
    <definedName name="BAS2001Y" localSheetId="15">#REF!</definedName>
    <definedName name="BAS2001Y">#REF!</definedName>
    <definedName name="BASSET2000M" localSheetId="1">#REF!</definedName>
    <definedName name="BASSET2000M" localSheetId="3">#REF!</definedName>
    <definedName name="BASSET2000M" localSheetId="9">#REF!</definedName>
    <definedName name="BASSET2000M" localSheetId="15">#REF!</definedName>
    <definedName name="BASSET2000M">#REF!</definedName>
    <definedName name="BASSET2000Y" localSheetId="1">#REF!</definedName>
    <definedName name="BASSET2000Y" localSheetId="3">#REF!</definedName>
    <definedName name="BASSET2000Y" localSheetId="9">#REF!</definedName>
    <definedName name="BASSET2000Y" localSheetId="15">#REF!</definedName>
    <definedName name="BASSET2000Y">#REF!</definedName>
    <definedName name="BASSET2001M" localSheetId="1">#REF!</definedName>
    <definedName name="BASSET2001M" localSheetId="3">#REF!</definedName>
    <definedName name="BASSET2001M" localSheetId="9">#REF!</definedName>
    <definedName name="BASSET2001M" localSheetId="15">#REF!</definedName>
    <definedName name="BASSET2001M">#REF!</definedName>
    <definedName name="BASSET2001Y" localSheetId="1">#REF!</definedName>
    <definedName name="BASSET2001Y" localSheetId="3">#REF!</definedName>
    <definedName name="BASSET2001Y" localSheetId="9">#REF!</definedName>
    <definedName name="BASSET2001Y" localSheetId="15">#REF!</definedName>
    <definedName name="BASSET2001Y">#REF!</definedName>
    <definedName name="BASSETsamDochody2001M" localSheetId="1">#REF!</definedName>
    <definedName name="BASSETsamDochody2001M" localSheetId="3">#REF!</definedName>
    <definedName name="BASSETsamDochody2001M" localSheetId="9">#REF!</definedName>
    <definedName name="BASSETsamDochody2001M" localSheetId="15">#REF!</definedName>
    <definedName name="BASSETsamDochody2001M">#REF!</definedName>
    <definedName name="BASSETsamDochody2001Y" localSheetId="1">#REF!</definedName>
    <definedName name="BASSETsamDochody2001Y" localSheetId="3">#REF!</definedName>
    <definedName name="BASSETsamDochody2001Y" localSheetId="9">#REF!</definedName>
    <definedName name="BASSETsamDochody2001Y" localSheetId="15">#REF!</definedName>
    <definedName name="BASSETsamDochody2001Y">#REF!</definedName>
    <definedName name="basubs" localSheetId="1">#REF!</definedName>
    <definedName name="basubs" localSheetId="3">#REF!</definedName>
    <definedName name="basubs" localSheetId="9">#REF!</definedName>
    <definedName name="basubs" localSheetId="15">#REF!</definedName>
    <definedName name="basubs">#REF!</definedName>
    <definedName name="baza_09" localSheetId="1">#REF!</definedName>
    <definedName name="baza_09" localSheetId="3">#REF!</definedName>
    <definedName name="baza_09" localSheetId="9">#REF!</definedName>
    <definedName name="baza_09" localSheetId="15">#REF!</definedName>
    <definedName name="baza_09">#REF!</definedName>
    <definedName name="baza_BZ" localSheetId="1">#REF!</definedName>
    <definedName name="baza_BZ" localSheetId="3">#REF!</definedName>
    <definedName name="baza_BZ" localSheetId="9">#REF!</definedName>
    <definedName name="baza_BZ" localSheetId="15">#REF!</definedName>
    <definedName name="baza_BZ">#REF!</definedName>
    <definedName name="_xlnm.Database" localSheetId="1">#REF!</definedName>
    <definedName name="_xlnm.Database" localSheetId="3">#REF!</definedName>
    <definedName name="_xlnm.Database" localSheetId="9">#REF!</definedName>
    <definedName name="_xlnm.Database" localSheetId="15">#REF!</definedName>
    <definedName name="_xlnm.Database" localSheetId="16">#REF!</definedName>
    <definedName name="_xlnm.Database">#REF!</definedName>
    <definedName name="bb" localSheetId="1">BS!bb</definedName>
    <definedName name="bb" localSheetId="0">#N/A</definedName>
    <definedName name="bb" localSheetId="3">'Przychody prowizyjne'!bb</definedName>
    <definedName name="bb" localSheetId="16">#N/A</definedName>
    <definedName name="bb">BS!bb</definedName>
    <definedName name="bbb" localSheetId="1">BS!bbb</definedName>
    <definedName name="bbb" localSheetId="0">#N/A</definedName>
    <definedName name="bbb" localSheetId="3">'Przychody prowizyjne'!bbb</definedName>
    <definedName name="bbb" localSheetId="16">#N/A</definedName>
    <definedName name="bbb">BS!bbb</definedName>
    <definedName name="bbbb" localSheetId="1">BS!bbbb</definedName>
    <definedName name="bbbb" localSheetId="0">#N/A</definedName>
    <definedName name="bbbb" localSheetId="3">'Przychody prowizyjne'!bbbb</definedName>
    <definedName name="bbbb" localSheetId="16">#N/A</definedName>
    <definedName name="bbbb">BS!bbbb</definedName>
    <definedName name="bbbbb" localSheetId="1">BS!bbbbb</definedName>
    <definedName name="bbbbb" localSheetId="0">#N/A</definedName>
    <definedName name="bbbbb" localSheetId="3">'Przychody prowizyjne'!bbbbb</definedName>
    <definedName name="bbbbb" localSheetId="16">#N/A</definedName>
    <definedName name="bbbbb">BS!bbbbb</definedName>
    <definedName name="BBZWBK2003M" localSheetId="1">#REF!</definedName>
    <definedName name="BBZWBK2003M" localSheetId="3">#REF!</definedName>
    <definedName name="BBZWBK2003M" localSheetId="9">#REF!</definedName>
    <definedName name="BBZWBK2003M" localSheetId="15">#REF!</definedName>
    <definedName name="BBZWBK2003M">#REF!</definedName>
    <definedName name="BBZWBK2003Y" localSheetId="1">#REF!</definedName>
    <definedName name="BBZWBK2003Y" localSheetId="3">#REF!</definedName>
    <definedName name="BBZWBK2003Y" localSheetId="9">#REF!</definedName>
    <definedName name="BBZWBK2003Y" localSheetId="15">#REF!</definedName>
    <definedName name="BBZWBK2003Y">#REF!</definedName>
    <definedName name="bc" localSheetId="1">#REF!</definedName>
    <definedName name="bc" localSheetId="3">#REF!</definedName>
    <definedName name="bc" localSheetId="9">#REF!</definedName>
    <definedName name="bc" localSheetId="15">#REF!</definedName>
    <definedName name="bc">#REF!</definedName>
    <definedName name="BCONSOL2003M" localSheetId="1">#REF!</definedName>
    <definedName name="BCONSOL2003M" localSheetId="3">#REF!</definedName>
    <definedName name="BCONSOL2003M" localSheetId="9">#REF!</definedName>
    <definedName name="BCONSOL2003M" localSheetId="15">#REF!</definedName>
    <definedName name="BCONSOL2003M">#REF!</definedName>
    <definedName name="BCONSOL2003Y" localSheetId="1">#REF!</definedName>
    <definedName name="BCONSOL2003Y" localSheetId="3">#REF!</definedName>
    <definedName name="BCONSOL2003Y" localSheetId="9">#REF!</definedName>
    <definedName name="BCONSOL2003Y" localSheetId="15">#REF!</definedName>
    <definedName name="BCONSOL2003Y">#REF!</definedName>
    <definedName name="BDM2003M" localSheetId="1">#REF!</definedName>
    <definedName name="BDM2003M" localSheetId="3">#REF!</definedName>
    <definedName name="BDM2003M" localSheetId="9">#REF!</definedName>
    <definedName name="BDM2003M" localSheetId="15">#REF!</definedName>
    <definedName name="BDM2003M">#REF!</definedName>
    <definedName name="BDM2003Y" localSheetId="1">#REF!</definedName>
    <definedName name="BDM2003Y" localSheetId="3">#REF!</definedName>
    <definedName name="BDM2003Y" localSheetId="9">#REF!</definedName>
    <definedName name="BDM2003Y" localSheetId="15">#REF!</definedName>
    <definedName name="BDM2003Y">#REF!</definedName>
    <definedName name="BDMDochody2001M" localSheetId="1">#REF!</definedName>
    <definedName name="BDMDochody2001M" localSheetId="3">#REF!</definedName>
    <definedName name="BDMDochody2001M" localSheetId="9">#REF!</definedName>
    <definedName name="BDMDochody2001M" localSheetId="15">#REF!</definedName>
    <definedName name="BDMDochody2001M">#REF!</definedName>
    <definedName name="BDMDochody2001Y" localSheetId="1">#REF!</definedName>
    <definedName name="BDMDochody2001Y" localSheetId="3">#REF!</definedName>
    <definedName name="BDMDochody2001Y" localSheetId="9">#REF!</definedName>
    <definedName name="BDMDochody2001Y" localSheetId="15">#REF!</definedName>
    <definedName name="BDMDochody2001Y">#REF!</definedName>
    <definedName name="BDMDochody2003M" localSheetId="1">#REF!</definedName>
    <definedName name="BDMDochody2003M" localSheetId="3">#REF!</definedName>
    <definedName name="BDMDochody2003M" localSheetId="9">#REF!</definedName>
    <definedName name="BDMDochody2003M" localSheetId="15">#REF!</definedName>
    <definedName name="BDMDochody2003M">#REF!</definedName>
    <definedName name="BDMDochody2003Y" localSheetId="1">#REF!</definedName>
    <definedName name="BDMDochody2003Y" localSheetId="3">#REF!</definedName>
    <definedName name="BDMDochody2003Y" localSheetId="9">#REF!</definedName>
    <definedName name="BDMDochody2003Y" localSheetId="15">#REF!</definedName>
    <definedName name="BDMDochody2003Y">#REF!</definedName>
    <definedName name="BDMfutures2003M" localSheetId="1">#REF!</definedName>
    <definedName name="BDMfutures2003M" localSheetId="3">#REF!</definedName>
    <definedName name="BDMfutures2003M" localSheetId="9">#REF!</definedName>
    <definedName name="BDMfutures2003M" localSheetId="15">#REF!</definedName>
    <definedName name="BDMfutures2003M">#REF!</definedName>
    <definedName name="BDMfutures2003Y" localSheetId="1">#REF!</definedName>
    <definedName name="BDMfutures2003Y" localSheetId="3">#REF!</definedName>
    <definedName name="BDMfutures2003Y" localSheetId="9">#REF!</definedName>
    <definedName name="BDMfutures2003Y" localSheetId="15">#REF!</definedName>
    <definedName name="BDMfutures2003Y">#REF!</definedName>
    <definedName name="BDMobroty2001M" localSheetId="1">#REF!</definedName>
    <definedName name="BDMobroty2001M" localSheetId="3">#REF!</definedName>
    <definedName name="BDMobroty2001M" localSheetId="9">#REF!</definedName>
    <definedName name="BDMobroty2001M" localSheetId="15">#REF!</definedName>
    <definedName name="BDMobroty2001M">#REF!</definedName>
    <definedName name="BDMobroty2001Y" localSheetId="1">#REF!</definedName>
    <definedName name="BDMobroty2001Y" localSheetId="3">#REF!</definedName>
    <definedName name="BDMobroty2001Y" localSheetId="9">#REF!</definedName>
    <definedName name="BDMobroty2001Y" localSheetId="15">#REF!</definedName>
    <definedName name="BDMobroty2001Y">#REF!</definedName>
    <definedName name="BDMobroty2003M" localSheetId="1">#REF!</definedName>
    <definedName name="BDMobroty2003M" localSheetId="3">#REF!</definedName>
    <definedName name="BDMobroty2003M" localSheetId="9">#REF!</definedName>
    <definedName name="BDMobroty2003M" localSheetId="15">#REF!</definedName>
    <definedName name="BDMobroty2003M">#REF!</definedName>
    <definedName name="BDMobroty2003Y" localSheetId="1">#REF!</definedName>
    <definedName name="BDMobroty2003Y" localSheetId="3">#REF!</definedName>
    <definedName name="BDMobroty2003Y" localSheetId="9">#REF!</definedName>
    <definedName name="BDMobroty2003Y" localSheetId="15">#REF!</definedName>
    <definedName name="BDMobroty2003Y">#REF!</definedName>
    <definedName name="BDMWBK2000M" localSheetId="1">#REF!</definedName>
    <definedName name="BDMWBK2000M" localSheetId="3">#REF!</definedName>
    <definedName name="BDMWBK2000M" localSheetId="9">#REF!</definedName>
    <definedName name="BDMWBK2000M" localSheetId="15">#REF!</definedName>
    <definedName name="BDMWBK2000M">#REF!</definedName>
    <definedName name="BDMWBK2000Y" localSheetId="1">#REF!</definedName>
    <definedName name="BDMWBK2000Y" localSheetId="3">#REF!</definedName>
    <definedName name="BDMWBK2000Y" localSheetId="9">#REF!</definedName>
    <definedName name="BDMWBK2000Y" localSheetId="15">#REF!</definedName>
    <definedName name="BDMWBK2000Y">#REF!</definedName>
    <definedName name="BDMWBK2001M" localSheetId="1">#REF!</definedName>
    <definedName name="BDMWBK2001M" localSheetId="3">#REF!</definedName>
    <definedName name="BDMWBK2001M" localSheetId="9">#REF!</definedName>
    <definedName name="BDMWBK2001M" localSheetId="15">#REF!</definedName>
    <definedName name="BDMWBK2001M">#REF!</definedName>
    <definedName name="BDMWBK2001Y" localSheetId="1">#REF!</definedName>
    <definedName name="BDMWBK2001Y" localSheetId="3">#REF!</definedName>
    <definedName name="BDMWBK2001Y" localSheetId="9">#REF!</definedName>
    <definedName name="BDMWBK2001Y" localSheetId="15">#REF!</definedName>
    <definedName name="BDMWBK2001Y">#REF!</definedName>
    <definedName name="Benefits" localSheetId="1">[19]S.P.27!#REF!</definedName>
    <definedName name="Benefits" localSheetId="3">[19]S.P.27!#REF!</definedName>
    <definedName name="Benefits" localSheetId="9">[19]S.P.27!#REF!</definedName>
    <definedName name="Benefits" localSheetId="15">[19]S.P.27!#REF!</definedName>
    <definedName name="Benefits">[19]S.P.27!#REF!</definedName>
    <definedName name="BFAKTOR2003M" localSheetId="1">#REF!</definedName>
    <definedName name="BFAKTOR2003M" localSheetId="3">#REF!</definedName>
    <definedName name="BFAKTOR2003M" localSheetId="9">#REF!</definedName>
    <definedName name="BFAKTOR2003M" localSheetId="15">#REF!</definedName>
    <definedName name="BFAKTOR2003M">#REF!</definedName>
    <definedName name="BFAKTOR2003Y" localSheetId="1">#REF!</definedName>
    <definedName name="BFAKTOR2003Y" localSheetId="3">#REF!</definedName>
    <definedName name="BFAKTOR2003Y" localSheetId="9">#REF!</definedName>
    <definedName name="BFAKTOR2003Y" localSheetId="15">#REF!</definedName>
    <definedName name="BFAKTOR2003Y">#REF!</definedName>
    <definedName name="BFL2000M" localSheetId="1">#REF!</definedName>
    <definedName name="BFL2000M" localSheetId="3">#REF!</definedName>
    <definedName name="BFL2000M" localSheetId="9">#REF!</definedName>
    <definedName name="BFL2000M" localSheetId="15">#REF!</definedName>
    <definedName name="BFL2000M">#REF!</definedName>
    <definedName name="BFL2000Y" localSheetId="1">#REF!</definedName>
    <definedName name="BFL2000Y" localSheetId="3">#REF!</definedName>
    <definedName name="BFL2000Y" localSheetId="9">#REF!</definedName>
    <definedName name="BFL2000Y" localSheetId="15">#REF!</definedName>
    <definedName name="BFL2000Y">#REF!</definedName>
    <definedName name="BFL2001M" localSheetId="1">#REF!</definedName>
    <definedName name="BFL2001M" localSheetId="3">#REF!</definedName>
    <definedName name="BFL2001M" localSheetId="9">#REF!</definedName>
    <definedName name="BFL2001M" localSheetId="15">#REF!</definedName>
    <definedName name="BFL2001M">#REF!</definedName>
    <definedName name="BFL2001Y" localSheetId="1">#REF!</definedName>
    <definedName name="BFL2001Y" localSheetId="3">#REF!</definedName>
    <definedName name="BFL2001Y" localSheetId="9">#REF!</definedName>
    <definedName name="BFL2001Y" localSheetId="15">#REF!</definedName>
    <definedName name="BFL2001Y">#REF!</definedName>
    <definedName name="BFL2003M" localSheetId="1">#REF!</definedName>
    <definedName name="BFL2003M" localSheetId="3">#REF!</definedName>
    <definedName name="BFL2003M" localSheetId="9">#REF!</definedName>
    <definedName name="BFL2003M" localSheetId="15">#REF!</definedName>
    <definedName name="BFL2003M">#REF!</definedName>
    <definedName name="BFL2003Y" localSheetId="1">#REF!</definedName>
    <definedName name="BFL2003Y" localSheetId="3">#REF!</definedName>
    <definedName name="BFL2003Y" localSheetId="9">#REF!</definedName>
    <definedName name="BFL2003Y" localSheetId="15">#REF!</definedName>
    <definedName name="BFL2003Y">#REF!</definedName>
    <definedName name="BFUND2000M" localSheetId="1">#REF!</definedName>
    <definedName name="BFUND2000M" localSheetId="3">#REF!</definedName>
    <definedName name="BFUND2000M" localSheetId="9">#REF!</definedName>
    <definedName name="BFUND2000M" localSheetId="15">#REF!</definedName>
    <definedName name="BFUND2000M">#REF!</definedName>
    <definedName name="BFUND2000Y" localSheetId="1">#REF!</definedName>
    <definedName name="BFUND2000Y" localSheetId="3">#REF!</definedName>
    <definedName name="BFUND2000Y" localSheetId="9">#REF!</definedName>
    <definedName name="BFUND2000Y" localSheetId="15">#REF!</definedName>
    <definedName name="BFUND2000Y">#REF!</definedName>
    <definedName name="BFUND2001M" localSheetId="1">#REF!</definedName>
    <definedName name="BFUND2001M" localSheetId="3">#REF!</definedName>
    <definedName name="BFUND2001M" localSheetId="9">#REF!</definedName>
    <definedName name="BFUND2001M" localSheetId="15">#REF!</definedName>
    <definedName name="BFUND2001M">#REF!</definedName>
    <definedName name="BFUND2001Y" localSheetId="1">#REF!</definedName>
    <definedName name="BFUND2001Y" localSheetId="3">#REF!</definedName>
    <definedName name="BFUND2001Y" localSheetId="9">#REF!</definedName>
    <definedName name="BFUND2001Y" localSheetId="15">#REF!</definedName>
    <definedName name="BFUND2001Y">#REF!</definedName>
    <definedName name="BFUND2003M" localSheetId="1">#REF!</definedName>
    <definedName name="BFUND2003M" localSheetId="3">#REF!</definedName>
    <definedName name="BFUND2003M" localSheetId="9">#REF!</definedName>
    <definedName name="BFUND2003M" localSheetId="15">#REF!</definedName>
    <definedName name="BFUND2003M">#REF!</definedName>
    <definedName name="BFUND2003Y" localSheetId="1">#REF!</definedName>
    <definedName name="BFUND2003Y" localSheetId="3">#REF!</definedName>
    <definedName name="BFUND2003Y" localSheetId="9">#REF!</definedName>
    <definedName name="BFUND2003Y" localSheetId="15">#REF!</definedName>
    <definedName name="BFUND2003Y">#REF!</definedName>
    <definedName name="BGBH2000M" localSheetId="1">#REF!</definedName>
    <definedName name="BGBH2000M" localSheetId="3">#REF!</definedName>
    <definedName name="BGBH2000M" localSheetId="9">#REF!</definedName>
    <definedName name="BGBH2000M" localSheetId="15">#REF!</definedName>
    <definedName name="BGBH2000M">#REF!</definedName>
    <definedName name="BGBH2000Y" localSheetId="1">#REF!</definedName>
    <definedName name="BGBH2000Y" localSheetId="3">#REF!</definedName>
    <definedName name="BGBH2000Y" localSheetId="9">#REF!</definedName>
    <definedName name="BGBH2000Y" localSheetId="15">#REF!</definedName>
    <definedName name="BGBH2000Y">#REF!</definedName>
    <definedName name="BGBH2001M" localSheetId="1">#REF!</definedName>
    <definedName name="BGBH2001M" localSheetId="3">#REF!</definedName>
    <definedName name="BGBH2001M" localSheetId="9">#REF!</definedName>
    <definedName name="BGBH2001M" localSheetId="15">#REF!</definedName>
    <definedName name="BGBH2001M">#REF!</definedName>
    <definedName name="BGBH2001Y" localSheetId="1">#REF!</definedName>
    <definedName name="BGBH2001Y" localSheetId="3">#REF!</definedName>
    <definedName name="BGBH2001Y" localSheetId="9">#REF!</definedName>
    <definedName name="BGBH2001Y" localSheetId="15">#REF!</definedName>
    <definedName name="BGBH2001Y">#REF!</definedName>
    <definedName name="BGrupa2000M" localSheetId="1">#REF!</definedName>
    <definedName name="BGrupa2000M" localSheetId="3">#REF!</definedName>
    <definedName name="BGrupa2000M" localSheetId="9">#REF!</definedName>
    <definedName name="BGrupa2000M" localSheetId="15">#REF!</definedName>
    <definedName name="BGrupa2000M">#REF!</definedName>
    <definedName name="BGrupa2000Y" localSheetId="1">#REF!</definedName>
    <definedName name="BGrupa2000Y" localSheetId="3">#REF!</definedName>
    <definedName name="BGrupa2000Y" localSheetId="9">#REF!</definedName>
    <definedName name="BGrupa2000Y" localSheetId="15">#REF!</definedName>
    <definedName name="BGrupa2000Y">#REF!</definedName>
    <definedName name="BGrupa2001M" localSheetId="1">#REF!</definedName>
    <definedName name="BGrupa2001M" localSheetId="3">#REF!</definedName>
    <definedName name="BGrupa2001M" localSheetId="9">#REF!</definedName>
    <definedName name="BGrupa2001M" localSheetId="15">#REF!</definedName>
    <definedName name="BGrupa2001M">#REF!</definedName>
    <definedName name="BGrupa2001Y" localSheetId="1">#REF!</definedName>
    <definedName name="BGrupa2001Y" localSheetId="3">#REF!</definedName>
    <definedName name="BGrupa2001Y" localSheetId="9">#REF!</definedName>
    <definedName name="BGrupa2001Y" localSheetId="15">#REF!</definedName>
    <definedName name="BGrupa2001Y">#REF!</definedName>
    <definedName name="bhjbvgh">#N/A</definedName>
    <definedName name="bilans" localSheetId="1">{"'BZ SA P&amp;l (fORECAST)'!$A$1:$BR$26"}</definedName>
    <definedName name="bilans" localSheetId="0">{"'BZ SA P&amp;l (fORECAST)'!$A$1:$BR$26"}</definedName>
    <definedName name="bilans">{"'BZ SA P&amp;l (fORECAST)'!$A$1:$BR$26"}</definedName>
    <definedName name="Bilans_AIB" localSheetId="1">#REF!</definedName>
    <definedName name="Bilans_AIB" localSheetId="3">#REF!</definedName>
    <definedName name="Bilans_AIB" localSheetId="9">#REF!</definedName>
    <definedName name="Bilans_AIB" localSheetId="15">#REF!</definedName>
    <definedName name="Bilans_AIB" localSheetId="16">#REF!</definedName>
    <definedName name="Bilans_AIB">#REF!</definedName>
    <definedName name="Bilans_KPWiG" localSheetId="16">[22]lista!$H$2:$H$18</definedName>
    <definedName name="Bilans_KPWiG">[22]lista!$H$2:$H$18</definedName>
    <definedName name="Bilans_skons" localSheetId="1">#REF!</definedName>
    <definedName name="Bilans_skons" localSheetId="3">#REF!</definedName>
    <definedName name="Bilans_skons" localSheetId="9">#REF!</definedName>
    <definedName name="Bilans_skons" localSheetId="15">#REF!</definedName>
    <definedName name="Bilans_skons" localSheetId="16">#REF!</definedName>
    <definedName name="Bilans_skons">#REF!</definedName>
    <definedName name="Bilans_zarzadcza" localSheetId="16">[22]lista!$F$2:$F$19</definedName>
    <definedName name="Bilans_zarzadcza">[22]lista!$F$2:$F$19</definedName>
    <definedName name="bilansseg0309" localSheetId="1">#REF!</definedName>
    <definedName name="bilansseg0309" localSheetId="3">#REF!</definedName>
    <definedName name="bilansseg0309" localSheetId="9">#REF!</definedName>
    <definedName name="bilansseg0309" localSheetId="15">#REF!</definedName>
    <definedName name="bilansseg0309">#REF!</definedName>
    <definedName name="billsff" localSheetId="1">#REF!</definedName>
    <definedName name="billsff" localSheetId="3">#REF!</definedName>
    <definedName name="billsff" localSheetId="9">#REF!</definedName>
    <definedName name="billsff" localSheetId="15">#REF!</definedName>
    <definedName name="billsff">#REF!</definedName>
    <definedName name="BINWESTYCJE2003M" localSheetId="1">#REF!</definedName>
    <definedName name="BINWESTYCJE2003M" localSheetId="3">#REF!</definedName>
    <definedName name="BINWESTYCJE2003M" localSheetId="9">#REF!</definedName>
    <definedName name="BINWESTYCJE2003M" localSheetId="15">#REF!</definedName>
    <definedName name="BINWESTYCJE2003M">#REF!</definedName>
    <definedName name="BINWESTYCJE2003Y" localSheetId="1">#REF!</definedName>
    <definedName name="BINWESTYCJE2003Y" localSheetId="3">#REF!</definedName>
    <definedName name="BINWESTYCJE2003Y" localSheetId="9">#REF!</definedName>
    <definedName name="BINWESTYCJE2003Y" localSheetId="15">#REF!</definedName>
    <definedName name="BINWESTYCJE2003Y">#REF!</definedName>
    <definedName name="BKOMAND2003M" localSheetId="1">#REF!</definedName>
    <definedName name="BKOMAND2003M" localSheetId="3">#REF!</definedName>
    <definedName name="BKOMAND2003M" localSheetId="9">#REF!</definedName>
    <definedName name="BKOMAND2003M" localSheetId="15">#REF!</definedName>
    <definedName name="BKOMAND2003M">#REF!</definedName>
    <definedName name="BKOMAND2003Y" localSheetId="1">#REF!</definedName>
    <definedName name="BKOMAND2003Y" localSheetId="3">#REF!</definedName>
    <definedName name="BKOMAND2003Y" localSheetId="9">#REF!</definedName>
    <definedName name="BKOMAND2003Y" localSheetId="15">#REF!</definedName>
    <definedName name="BKOMAND2003Y">#REF!</definedName>
    <definedName name="BKONSOL2000M" localSheetId="1">#REF!</definedName>
    <definedName name="BKONSOL2000M" localSheetId="3">#REF!</definedName>
    <definedName name="BKONSOL2000M" localSheetId="9">#REF!</definedName>
    <definedName name="BKONSOL2000M" localSheetId="15">#REF!</definedName>
    <definedName name="BKONSOL2000M">#REF!</definedName>
    <definedName name="BKONSOL2000Y" localSheetId="1">#REF!</definedName>
    <definedName name="BKONSOL2000Y" localSheetId="3">#REF!</definedName>
    <definedName name="BKONSOL2000Y" localSheetId="9">#REF!</definedName>
    <definedName name="BKONSOL2000Y" localSheetId="15">#REF!</definedName>
    <definedName name="BKONSOL2000Y">#REF!</definedName>
    <definedName name="BKONSOL2001M" localSheetId="1">#REF!</definedName>
    <definedName name="BKONSOL2001M" localSheetId="3">#REF!</definedName>
    <definedName name="BKONSOL2001M" localSheetId="9">#REF!</definedName>
    <definedName name="BKONSOL2001M" localSheetId="15">#REF!</definedName>
    <definedName name="BKONSOL2001M">#REF!</definedName>
    <definedName name="BKONSOL2001Y" localSheetId="1">#REF!</definedName>
    <definedName name="BKONSOL2001Y" localSheetId="3">#REF!</definedName>
    <definedName name="BKONSOL2001Y" localSheetId="9">#REF!</definedName>
    <definedName name="BKONSOL2001Y" localSheetId="15">#REF!</definedName>
    <definedName name="BKONSOL2001Y">#REF!</definedName>
    <definedName name="BLEASING2003M" localSheetId="1">#REF!</definedName>
    <definedName name="BLEASING2003M" localSheetId="3">#REF!</definedName>
    <definedName name="BLEASING2003M" localSheetId="9">#REF!</definedName>
    <definedName name="BLEASING2003M" localSheetId="15">#REF!</definedName>
    <definedName name="BLEASING2003M">#REF!</definedName>
    <definedName name="BLEASING2003Y" localSheetId="1">#REF!</definedName>
    <definedName name="BLEASING2003Y" localSheetId="3">#REF!</definedName>
    <definedName name="BLEASING2003Y" localSheetId="9">#REF!</definedName>
    <definedName name="BLEASING2003Y" localSheetId="15">#REF!</definedName>
    <definedName name="BLEASING2003Y">#REF!</definedName>
    <definedName name="BNIERUCHOMOŚCI2000M" localSheetId="1">#REF!</definedName>
    <definedName name="BNIERUCHOMOŚCI2000M" localSheetId="3">#REF!</definedName>
    <definedName name="BNIERUCHOMOŚCI2000M" localSheetId="9">#REF!</definedName>
    <definedName name="BNIERUCHOMOŚCI2000M" localSheetId="15">#REF!</definedName>
    <definedName name="BNIERUCHOMOŚCI2000M">#REF!</definedName>
    <definedName name="BNIERUCHOMOŚCI2000Y" localSheetId="1">#REF!</definedName>
    <definedName name="BNIERUCHOMOŚCI2000Y" localSheetId="3">#REF!</definedName>
    <definedName name="BNIERUCHOMOŚCI2000Y" localSheetId="9">#REF!</definedName>
    <definedName name="BNIERUCHOMOŚCI2000Y" localSheetId="15">#REF!</definedName>
    <definedName name="BNIERUCHOMOŚCI2000Y">#REF!</definedName>
    <definedName name="BNIERUCHOMOŚCI2001M" localSheetId="1">#REF!</definedName>
    <definedName name="BNIERUCHOMOŚCI2001M" localSheetId="3">#REF!</definedName>
    <definedName name="BNIERUCHOMOŚCI2001M" localSheetId="9">#REF!</definedName>
    <definedName name="BNIERUCHOMOŚCI2001M" localSheetId="15">#REF!</definedName>
    <definedName name="BNIERUCHOMOŚCI2001M">#REF!</definedName>
    <definedName name="BNIERUCHOMOŚCI2001Y" localSheetId="1">#REF!</definedName>
    <definedName name="BNIERUCHOMOŚCI2001Y" localSheetId="3">#REF!</definedName>
    <definedName name="BNIERUCHOMOŚCI2001Y" localSheetId="9">#REF!</definedName>
    <definedName name="BNIERUCHOMOŚCI2001Y" localSheetId="15">#REF!</definedName>
    <definedName name="BNIERUCHOMOŚCI2001Y">#REF!</definedName>
    <definedName name="BNIERUCHOMOŚCI2003M" localSheetId="1">#REF!</definedName>
    <definedName name="BNIERUCHOMOŚCI2003M" localSheetId="3">#REF!</definedName>
    <definedName name="BNIERUCHOMOŚCI2003M" localSheetId="9">#REF!</definedName>
    <definedName name="BNIERUCHOMOŚCI2003M" localSheetId="15">#REF!</definedName>
    <definedName name="BNIERUCHOMOŚCI2003M">#REF!</definedName>
    <definedName name="BNIERUCHOMOŚCI2003Y" localSheetId="1">#REF!</definedName>
    <definedName name="BNIERUCHOMOŚCI2003Y" localSheetId="3">#REF!</definedName>
    <definedName name="BNIERUCHOMOŚCI2003Y" localSheetId="9">#REF!</definedName>
    <definedName name="BNIERUCHOMOŚCI2003Y" localSheetId="15">#REF!</definedName>
    <definedName name="BNIERUCHOMOŚCI2003Y">#REF!</definedName>
    <definedName name="bonds10" localSheetId="1">[19]S.P.3!#REF!</definedName>
    <definedName name="bonds10" localSheetId="3">[19]S.P.3!#REF!</definedName>
    <definedName name="bonds10" localSheetId="9">[19]S.P.3!#REF!</definedName>
    <definedName name="bonds10" localSheetId="15">[19]S.P.3!#REF!</definedName>
    <definedName name="bonds10">[19]S.P.3!#REF!</definedName>
    <definedName name="bonds20" localSheetId="1">[19]S.P.2!#REF!</definedName>
    <definedName name="bonds20" localSheetId="3">[19]S.P.2!#REF!</definedName>
    <definedName name="bonds20" localSheetId="9">[19]S.P.2!#REF!</definedName>
    <definedName name="bonds20" localSheetId="15">[19]S.P.2!#REF!</definedName>
    <definedName name="bonds20">[19]S.P.2!#REF!</definedName>
    <definedName name="BONY_dt" localSheetId="1">#REF!</definedName>
    <definedName name="BONY_dt" localSheetId="3">#REF!</definedName>
    <definedName name="BONY_dt" localSheetId="9">#REF!</definedName>
    <definedName name="BONY_dt" localSheetId="15">#REF!</definedName>
    <definedName name="BONY_dt">#REF!</definedName>
    <definedName name="BONY_dw" localSheetId="1">#REF!</definedName>
    <definedName name="BONY_dw" localSheetId="3">#REF!</definedName>
    <definedName name="BONY_dw" localSheetId="9">#REF!</definedName>
    <definedName name="BONY_dw" localSheetId="15">#REF!</definedName>
    <definedName name="BONY_dw">#REF!</definedName>
    <definedName name="BORG_L2003M" localSheetId="1">#REF!</definedName>
    <definedName name="BORG_L2003M" localSheetId="3">#REF!</definedName>
    <definedName name="BORG_L2003M" localSheetId="9">#REF!</definedName>
    <definedName name="BORG_L2003M" localSheetId="15">#REF!</definedName>
    <definedName name="BORG_L2003M">#REF!</definedName>
    <definedName name="BORG_L2003Y" localSheetId="1">#REF!</definedName>
    <definedName name="BORG_L2003Y" localSheetId="3">#REF!</definedName>
    <definedName name="BORG_L2003Y" localSheetId="9">#REF!</definedName>
    <definedName name="BORG_L2003Y" localSheetId="15">#REF!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#REF!</definedName>
    <definedName name="BPOLSOFT2000M" localSheetId="3">#REF!</definedName>
    <definedName name="BPOLSOFT2000M" localSheetId="9">#REF!</definedName>
    <definedName name="BPOLSOFT2000M" localSheetId="15">#REF!</definedName>
    <definedName name="BPOLSOFT2000M">#REF!</definedName>
    <definedName name="BPOLSOFT2000Y" localSheetId="1">#REF!</definedName>
    <definedName name="BPOLSOFT2000Y" localSheetId="3">#REF!</definedName>
    <definedName name="BPOLSOFT2000Y" localSheetId="9">#REF!</definedName>
    <definedName name="BPOLSOFT2000Y" localSheetId="15">#REF!</definedName>
    <definedName name="BPOLSOFT2000Y">#REF!</definedName>
    <definedName name="BPOLSOFT2001M" localSheetId="1">#REF!</definedName>
    <definedName name="BPOLSOFT2001M" localSheetId="3">#REF!</definedName>
    <definedName name="BPOLSOFT2001M" localSheetId="9">#REF!</definedName>
    <definedName name="BPOLSOFT2001M" localSheetId="15">#REF!</definedName>
    <definedName name="BPOLSOFT2001M">#REF!</definedName>
    <definedName name="BPOLSOFT2001Y" localSheetId="1">#REF!</definedName>
    <definedName name="BPOLSOFT2001Y" localSheetId="3">#REF!</definedName>
    <definedName name="BPOLSOFT2001Y" localSheetId="9">#REF!</definedName>
    <definedName name="BPOLSOFT2001Y" localSheetId="15">#REF!</definedName>
    <definedName name="BPOLSOFT2001Y">#REF!</definedName>
    <definedName name="BPOLSOFT2003M" localSheetId="1">#REF!</definedName>
    <definedName name="BPOLSOFT2003M" localSheetId="3">#REF!</definedName>
    <definedName name="BPOLSOFT2003M" localSheetId="9">#REF!</definedName>
    <definedName name="BPOLSOFT2003M" localSheetId="15">#REF!</definedName>
    <definedName name="BPOLSOFT2003M">#REF!</definedName>
    <definedName name="BPOLSOFT2003Y" localSheetId="1">#REF!</definedName>
    <definedName name="BPOLSOFT2003Y" localSheetId="3">#REF!</definedName>
    <definedName name="BPOLSOFT2003Y" localSheetId="9">#REF!</definedName>
    <definedName name="BPOLSOFT2003Y" localSheetId="15">#REF!</definedName>
    <definedName name="BPOLSOFT2003Y">#REF!</definedName>
    <definedName name="BPOLSOFTDochody2001M" localSheetId="1">#REF!</definedName>
    <definedName name="BPOLSOFTDochody2001M" localSheetId="3">#REF!</definedName>
    <definedName name="BPOLSOFTDochody2001M" localSheetId="9">#REF!</definedName>
    <definedName name="BPOLSOFTDochody2001M" localSheetId="15">#REF!</definedName>
    <definedName name="BPOLSOFTDochody2001M">#REF!</definedName>
    <definedName name="BPOLSOFTDochody2001Y" localSheetId="1">#REF!</definedName>
    <definedName name="BPOLSOFTDochody2001Y" localSheetId="3">#REF!</definedName>
    <definedName name="BPOLSOFTDochody2001Y" localSheetId="9">#REF!</definedName>
    <definedName name="BPOLSOFTDochody2001Y" localSheetId="15">#REF!</definedName>
    <definedName name="BPOLSOFTDochody2001Y">#REF!</definedName>
    <definedName name="Branza" localSheetId="1">#REF!</definedName>
    <definedName name="Branza" localSheetId="3">#REF!</definedName>
    <definedName name="Branza" localSheetId="9">#REF!</definedName>
    <definedName name="Branza" localSheetId="15">#REF!</definedName>
    <definedName name="Branza" localSheetId="16">#REF!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6">#N/A</definedName>
    <definedName name="broker">BS!broker</definedName>
    <definedName name="BS" localSheetId="1">#REF!</definedName>
    <definedName name="BS" localSheetId="3">#REF!</definedName>
    <definedName name="BS" localSheetId="9">#REF!</definedName>
    <definedName name="BS" localSheetId="15">#REF!</definedName>
    <definedName name="BS">#REF!</definedName>
    <definedName name="BS_2" localSheetId="1">BS!$C$1:$D$49</definedName>
    <definedName name="BS_2" localSheetId="3">#REF!</definedName>
    <definedName name="BS_2" localSheetId="9">#REF!</definedName>
    <definedName name="BS_2" localSheetId="15">#REF!</definedName>
    <definedName name="BS_2" localSheetId="16">#REF!</definedName>
    <definedName name="BS_2">#REF!</definedName>
    <definedName name="BS_Bank" localSheetId="1">#REF!</definedName>
    <definedName name="BS_Bank" localSheetId="3">#REF!</definedName>
    <definedName name="BS_Bank" localSheetId="9">#REF!</definedName>
    <definedName name="BS_Bank" localSheetId="15">#REF!</definedName>
    <definedName name="BS_Bank" localSheetId="16">#REF!</definedName>
    <definedName name="BS_Bank">#REF!</definedName>
    <definedName name="BS_FX_DUBLIN_i" localSheetId="1">#REF!</definedName>
    <definedName name="BS_FX_DUBLIN_i" localSheetId="3">#REF!</definedName>
    <definedName name="BS_FX_DUBLIN_i" localSheetId="9">#REF!</definedName>
    <definedName name="BS_FX_DUBLIN_i" localSheetId="15">#REF!</definedName>
    <definedName name="BS_FX_DUBLIN_i">#REF!</definedName>
    <definedName name="BS_irs_cost_DUBLIN" localSheetId="1">#REF!</definedName>
    <definedName name="BS_irs_cost_DUBLIN" localSheetId="3">#REF!</definedName>
    <definedName name="BS_irs_cost_DUBLIN" localSheetId="9">#REF!</definedName>
    <definedName name="BS_irs_cost_DUBLIN" localSheetId="15">#REF!</definedName>
    <definedName name="BS_irs_cost_DUBLIN">#REF!</definedName>
    <definedName name="BS000_Norm._ostroż." localSheetId="1">#REF!</definedName>
    <definedName name="BS000_Norm._ostroż." localSheetId="3">#REF!</definedName>
    <definedName name="BS000_Norm._ostroż." localSheetId="9">#REF!</definedName>
    <definedName name="BS000_Norm._ostroż." localSheetId="15">#REF!</definedName>
    <definedName name="BS000_Norm._ostroż.">#REF!</definedName>
    <definedName name="BS001_podm._powiąz." localSheetId="1">#REF!</definedName>
    <definedName name="BS001_podm._powiąz." localSheetId="3">#REF!</definedName>
    <definedName name="BS001_podm._powiąz." localSheetId="9">#REF!</definedName>
    <definedName name="BS001_podm._powiąz." localSheetId="15">#REF!</definedName>
    <definedName name="BS001_podm._powiąz." localSheetId="16">#REF!</definedName>
    <definedName name="BS001_podm._powiąz.">#REF!</definedName>
    <definedName name="BTFI2001M" localSheetId="1">#REF!</definedName>
    <definedName name="BTFI2001M" localSheetId="3">#REF!</definedName>
    <definedName name="BTFI2001M" localSheetId="9">#REF!</definedName>
    <definedName name="BTFI2001M" localSheetId="15">#REF!</definedName>
    <definedName name="BTFI2001M">#REF!</definedName>
    <definedName name="BTFI2001Y" localSheetId="1">#REF!</definedName>
    <definedName name="BTFI2001Y" localSheetId="3">#REF!</definedName>
    <definedName name="BTFI2001Y" localSheetId="9">#REF!</definedName>
    <definedName name="BTFI2001Y" localSheetId="15">#REF!</definedName>
    <definedName name="BTFI2001Y">#REF!</definedName>
    <definedName name="BTFI2003M" localSheetId="1">#REF!</definedName>
    <definedName name="BTFI2003M" localSheetId="3">#REF!</definedName>
    <definedName name="BTFI2003M" localSheetId="9">#REF!</definedName>
    <definedName name="BTFI2003M" localSheetId="15">#REF!</definedName>
    <definedName name="BTFI2003M">#REF!</definedName>
    <definedName name="BTFI2003Y" localSheetId="1">#REF!</definedName>
    <definedName name="BTFI2003Y" localSheetId="3">#REF!</definedName>
    <definedName name="BTFI2003Y" localSheetId="9">#REF!</definedName>
    <definedName name="BTFI2003Y" localSheetId="15">#REF!</definedName>
    <definedName name="BTFI2003Y">#REF!</definedName>
    <definedName name="BTFIDochody2001M" localSheetId="1">#REF!</definedName>
    <definedName name="BTFIDochody2001M" localSheetId="3">#REF!</definedName>
    <definedName name="BTFIDochody2001M" localSheetId="9">#REF!</definedName>
    <definedName name="BTFIDochody2001M" localSheetId="15">#REF!</definedName>
    <definedName name="BTFIDochody2001M">#REF!</definedName>
    <definedName name="BTFIDochody2001Y" localSheetId="1">#REF!</definedName>
    <definedName name="BTFIDochody2001Y" localSheetId="3">#REF!</definedName>
    <definedName name="BTFIDochody2001Y" localSheetId="9">#REF!</definedName>
    <definedName name="BTFIDochody2001Y" localSheetId="15">#REF!</definedName>
    <definedName name="BTFIDochody2001Y">#REF!</definedName>
    <definedName name="bubu">[24]Otwórz!$D$3:$D$3</definedName>
    <definedName name="bvwtywywww">#N/A</definedName>
    <definedName name="BWBK2000M" localSheetId="1">#REF!</definedName>
    <definedName name="BWBK2000M" localSheetId="3">#REF!</definedName>
    <definedName name="BWBK2000M" localSheetId="9">#REF!</definedName>
    <definedName name="BWBK2000M" localSheetId="15">#REF!</definedName>
    <definedName name="BWBK2000M">#REF!</definedName>
    <definedName name="BWBK2000Y" localSheetId="1">#REF!</definedName>
    <definedName name="BWBK2000Y" localSheetId="3">#REF!</definedName>
    <definedName name="BWBK2000Y" localSheetId="9">#REF!</definedName>
    <definedName name="BWBK2000Y" localSheetId="15">#REF!</definedName>
    <definedName name="BWBK2000Y">#REF!</definedName>
    <definedName name="BWBK2001M" localSheetId="1">#REF!</definedName>
    <definedName name="BWBK2001M" localSheetId="3">#REF!</definedName>
    <definedName name="BWBK2001M" localSheetId="9">#REF!</definedName>
    <definedName name="BWBK2001M" localSheetId="15">#REF!</definedName>
    <definedName name="BWBK2001M">#REF!</definedName>
    <definedName name="BWBK2001Y" localSheetId="1">#REF!</definedName>
    <definedName name="BWBK2001Y" localSheetId="3">#REF!</definedName>
    <definedName name="BWBK2001Y" localSheetId="9">#REF!</definedName>
    <definedName name="BWBK2001Y" localSheetId="15">#REF!</definedName>
    <definedName name="BWBK2001Y">#REF!</definedName>
    <definedName name="BWBKCU2000M" localSheetId="1">#REF!</definedName>
    <definedName name="BWBKCU2000M" localSheetId="3">#REF!</definedName>
    <definedName name="BWBKCU2000M" localSheetId="9">#REF!</definedName>
    <definedName name="BWBKCU2000M" localSheetId="15">#REF!</definedName>
    <definedName name="BWBKCU2000M">#REF!</definedName>
    <definedName name="BWBKCU2000Y" localSheetId="1">#REF!</definedName>
    <definedName name="BWBKCU2000Y" localSheetId="3">#REF!</definedName>
    <definedName name="BWBKCU2000Y" localSheetId="9">#REF!</definedName>
    <definedName name="BWBKCU2000Y" localSheetId="15">#REF!</definedName>
    <definedName name="BWBKCU2000Y">#REF!</definedName>
    <definedName name="BWBKCU2001M" localSheetId="1">#REF!</definedName>
    <definedName name="BWBKCU2001M" localSheetId="3">#REF!</definedName>
    <definedName name="BWBKCU2001M" localSheetId="9">#REF!</definedName>
    <definedName name="BWBKCU2001M" localSheetId="15">#REF!</definedName>
    <definedName name="BWBKCU2001M">#REF!</definedName>
    <definedName name="BWBKCU2001Y" localSheetId="1">#REF!</definedName>
    <definedName name="BWBKCU2001Y" localSheetId="3">#REF!</definedName>
    <definedName name="BWBKCU2001Y" localSheetId="9">#REF!</definedName>
    <definedName name="BWBKCU2001Y" localSheetId="15">#REF!</definedName>
    <definedName name="BWBKCU2001Y">#REF!</definedName>
    <definedName name="BWBKCU2003M" localSheetId="1">#REF!</definedName>
    <definedName name="BWBKCU2003M" localSheetId="3">#REF!</definedName>
    <definedName name="BWBKCU2003M" localSheetId="9">#REF!</definedName>
    <definedName name="BWBKCU2003M" localSheetId="15">#REF!</definedName>
    <definedName name="BWBKCU2003M">#REF!</definedName>
    <definedName name="BWBKCU2003Y" localSheetId="1">#REF!</definedName>
    <definedName name="BWBKCU2003Y" localSheetId="3">#REF!</definedName>
    <definedName name="BWBKCU2003Y" localSheetId="9">#REF!</definedName>
    <definedName name="BWBKCU2003Y" localSheetId="15">#REF!</definedName>
    <definedName name="BWBKCU2003Y">#REF!</definedName>
    <definedName name="bzwbk" localSheetId="1">BS!bzwbk</definedName>
    <definedName name="bzwbk" localSheetId="0">#N/A</definedName>
    <definedName name="bzwbk" localSheetId="3">'Przychody prowizyjne'!bzwbk</definedName>
    <definedName name="bzwbk" localSheetId="16">#N/A</definedName>
    <definedName name="bzwbk">BS!bzwbk</definedName>
    <definedName name="bzwbk1">#N/A</definedName>
    <definedName name="CAI" localSheetId="1">#REF!</definedName>
    <definedName name="CAI" localSheetId="3">#REF!</definedName>
    <definedName name="CAI" localSheetId="9">#REF!</definedName>
    <definedName name="CAI" localSheetId="15">#REF!</definedName>
    <definedName name="CAI">#REF!</definedName>
    <definedName name="Calkowitedochody0309" localSheetId="1">#REF!</definedName>
    <definedName name="Calkowitedochody0309" localSheetId="3">#REF!</definedName>
    <definedName name="Calkowitedochody0309" localSheetId="9">#REF!</definedName>
    <definedName name="Calkowitedochody0309" localSheetId="15">#REF!</definedName>
    <definedName name="Calkowitedochody0309" localSheetId="16">#REF!</definedName>
    <definedName name="Calkowitedochody0309">#REF!</definedName>
    <definedName name="Carlos" localSheetId="1">#REF!</definedName>
    <definedName name="Carlos" localSheetId="3">#REF!</definedName>
    <definedName name="Carlos" localSheetId="9">#REF!</definedName>
    <definedName name="Carlos" localSheetId="15">#REF!</definedName>
    <definedName name="Carlos">#REF!</definedName>
    <definedName name="Cash_components" localSheetId="1">#REF!</definedName>
    <definedName name="Cash_components" localSheetId="3">#REF!</definedName>
    <definedName name="Cash_components" localSheetId="9">#REF!</definedName>
    <definedName name="Cash_components" localSheetId="15">#REF!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6">#N/A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6"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#REF!</definedName>
    <definedName name="centrala_baza" localSheetId="3">#REF!</definedName>
    <definedName name="centrala_baza" localSheetId="9">#REF!</definedName>
    <definedName name="centrala_baza" localSheetId="15">#REF!</definedName>
    <definedName name="centrala_baza">#REF!</definedName>
    <definedName name="CF_13" localSheetId="1">#REF!</definedName>
    <definedName name="CF_13" localSheetId="3">#REF!</definedName>
    <definedName name="CF_13" localSheetId="9">#REF!</definedName>
    <definedName name="CF_13" localSheetId="15">#REF!</definedName>
    <definedName name="CF_13">#REF!</definedName>
    <definedName name="CF_7" localSheetId="1">#REF!</definedName>
    <definedName name="CF_7" localSheetId="3">#REF!</definedName>
    <definedName name="CF_7" localSheetId="9">#REF!</definedName>
    <definedName name="CF_7" localSheetId="15">#REF!</definedName>
    <definedName name="CF_7" localSheetId="16">#REF!</definedName>
    <definedName name="CF_7">#REF!</definedName>
    <definedName name="CF_dod" localSheetId="1">#REF!</definedName>
    <definedName name="CF_dod" localSheetId="3">#REF!</definedName>
    <definedName name="CF_dod" localSheetId="9">#REF!</definedName>
    <definedName name="CF_dod" localSheetId="15">#REF!</definedName>
    <definedName name="CF_dod">#REF!</definedName>
    <definedName name="cgbbk" localSheetId="1">#REF!</definedName>
    <definedName name="cgbbk" localSheetId="3">#REF!</definedName>
    <definedName name="cgbbk" localSheetId="9">#REF!</definedName>
    <definedName name="cgbbk" localSheetId="15">#REF!</definedName>
    <definedName name="cgbbk">#REF!</definedName>
    <definedName name="cgbcost" localSheetId="1">#REF!</definedName>
    <definedName name="cgbcost" localSheetId="3">#REF!</definedName>
    <definedName name="cgbcost" localSheetId="9">#REF!</definedName>
    <definedName name="cgbcost" localSheetId="15">#REF!</definedName>
    <definedName name="cgbcost">#REF!</definedName>
    <definedName name="cgbdisc" localSheetId="1">#REF!</definedName>
    <definedName name="cgbdisc" localSheetId="3">#REF!</definedName>
    <definedName name="cgbdisc" localSheetId="9">#REF!</definedName>
    <definedName name="cgbdisc" localSheetId="15">#REF!</definedName>
    <definedName name="cgbdisc">#REF!</definedName>
    <definedName name="cgbmk" localSheetId="1">#REF!</definedName>
    <definedName name="cgbmk" localSheetId="3">#REF!</definedName>
    <definedName name="cgbmk" localSheetId="9">#REF!</definedName>
    <definedName name="cgbmk" localSheetId="15">#REF!</definedName>
    <definedName name="cgbmk">#REF!</definedName>
    <definedName name="CHARAKTER_POWIĄZANIA" localSheetId="1">#REF!</definedName>
    <definedName name="CHARAKTER_POWIĄZANIA" localSheetId="3">#REF!</definedName>
    <definedName name="CHARAKTER_POWIĄZANIA" localSheetId="9">#REF!</definedName>
    <definedName name="CHARAKTER_POWIĄZANIA" localSheetId="15">#REF!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#REF!</definedName>
    <definedName name="CHFPLN" localSheetId="3">#REF!</definedName>
    <definedName name="CHFPLN" localSheetId="9">#REF!</definedName>
    <definedName name="CHFPLN" localSheetId="15">#REF!</definedName>
    <definedName name="CHFPLN">#REF!</definedName>
    <definedName name="CHFPLN3006" localSheetId="1">#REF!</definedName>
    <definedName name="CHFPLN3006" localSheetId="3">#REF!</definedName>
    <definedName name="CHFPLN3006" localSheetId="9">#REF!</definedName>
    <definedName name="CHFPLN3006" localSheetId="15">#REF!</definedName>
    <definedName name="CHFPLN3006">#REF!</definedName>
    <definedName name="CHFPLN3009" localSheetId="1">#REF!</definedName>
    <definedName name="CHFPLN3009" localSheetId="3">#REF!</definedName>
    <definedName name="CHFPLN3009" localSheetId="9">#REF!</definedName>
    <definedName name="CHFPLN3009" localSheetId="15">#REF!</definedName>
    <definedName name="CHFPLN3009">#REF!</definedName>
    <definedName name="CHFPLN3112" localSheetId="1">#REF!</definedName>
    <definedName name="CHFPLN3112" localSheetId="3">#REF!</definedName>
    <definedName name="CHFPLN3112" localSheetId="9">#REF!</definedName>
    <definedName name="CHFPLN3112" localSheetId="15">#REF!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OFFSET(#REF!,0,#REF!,1,13)</definedName>
    <definedName name="CLBBudget" localSheetId="3">OFFSET(#REF!,0,#REF!,1,13)</definedName>
    <definedName name="CLBBudget" localSheetId="9">OFFSET(#REF!,0,#REF!,1,13)</definedName>
    <definedName name="CLBBudget" localSheetId="15">OFFSET(#REF!,0,#REF!,1,13)</definedName>
    <definedName name="CLBBudget">OFFSET(#REF!,0,#REF!,1,13)</definedName>
    <definedName name="CLBFinancial" localSheetId="1">OFFSET(#REF!,0,#REF!,1,13)</definedName>
    <definedName name="CLBFinancial" localSheetId="3">OFFSET(#REF!,0,#REF!,1,13)</definedName>
    <definedName name="CLBFinancial" localSheetId="9">OFFSET(#REF!,0,#REF!,1,13)</definedName>
    <definedName name="CLBFinancial" localSheetId="15">OFFSET(#REF!,0,#REF!,1,13)</definedName>
    <definedName name="CLBFinancial">OFFSET(#REF!,0,#REF!,1,13)</definedName>
    <definedName name="CLBM_Financial" localSheetId="1">OFFSET(#REF!,0,#REF!,1,13)</definedName>
    <definedName name="CLBM_Financial" localSheetId="3">OFFSET(#REF!,0,#REF!,1,13)</definedName>
    <definedName name="CLBM_Financial" localSheetId="9">OFFSET(#REF!,0,#REF!,1,13)</definedName>
    <definedName name="CLBM_Financial" localSheetId="15">OFFSET(#REF!,0,#REF!,1,13)</definedName>
    <definedName name="CLBM_Financial">OFFSET(#REF!,0,#REF!,1,13)</definedName>
    <definedName name="CLBM_Secured" localSheetId="1">OFFSET(#REF!,0,#REF!,1,13)</definedName>
    <definedName name="CLBM_Secured" localSheetId="3">OFFSET(#REF!,0,#REF!,1,13)</definedName>
    <definedName name="CLBM_Secured" localSheetId="9">OFFSET(#REF!,0,#REF!,1,13)</definedName>
    <definedName name="CLBM_Secured" localSheetId="15">OFFSET(#REF!,0,#REF!,1,13)</definedName>
    <definedName name="CLBM_Secured">OFFSET(#REF!,0,#REF!,1,13)</definedName>
    <definedName name="CLBM_Standard" localSheetId="1">OFFSET(#REF!,0,#REF!,1,13)</definedName>
    <definedName name="CLBM_Standard" localSheetId="3">OFFSET(#REF!,0,#REF!,1,13)</definedName>
    <definedName name="CLBM_Standard" localSheetId="9">OFFSET(#REF!,0,#REF!,1,13)</definedName>
    <definedName name="CLBM_Standard" localSheetId="15">OFFSET(#REF!,0,#REF!,1,13)</definedName>
    <definedName name="CLBM_Standard">OFFSET(#REF!,0,#REF!,1,13)</definedName>
    <definedName name="CLBMonth" localSheetId="1">OFFSET(#REF!,0,#REF!,1,13)</definedName>
    <definedName name="CLBMonth" localSheetId="3">OFFSET(#REF!,0,#REF!,1,13)</definedName>
    <definedName name="CLBMonth" localSheetId="9">OFFSET(#REF!,0,#REF!,1,13)</definedName>
    <definedName name="CLBMonth" localSheetId="15">OFFSET(#REF!,0,#REF!,1,13)</definedName>
    <definedName name="CLBMonth">OFFSET(#REF!,0,#REF!,1,13)</definedName>
    <definedName name="CLBSecured" localSheetId="1">OFFSET(#REF!,0,#REF!,1,13)</definedName>
    <definedName name="CLBSecured" localSheetId="3">OFFSET(#REF!,0,#REF!,1,13)</definedName>
    <definedName name="CLBSecured" localSheetId="9">OFFSET(#REF!,0,#REF!,1,13)</definedName>
    <definedName name="CLBSecured" localSheetId="15">OFFSET(#REF!,0,#REF!,1,13)</definedName>
    <definedName name="CLBSecured">OFFSET(#REF!,0,#REF!,1,13)</definedName>
    <definedName name="CLBStandard" localSheetId="1">OFFSET(#REF!,0,#REF!,1,13)</definedName>
    <definedName name="CLBStandard" localSheetId="3">OFFSET(#REF!,0,#REF!,1,13)</definedName>
    <definedName name="CLBStandard" localSheetId="9">OFFSET(#REF!,0,#REF!,1,13)</definedName>
    <definedName name="CLBStandard" localSheetId="15">OFFSET(#REF!,0,#REF!,1,13)</definedName>
    <definedName name="CLBStandard">OFFSET(#REF!,0,#REF!,1,13)</definedName>
    <definedName name="CLOC_Comm" localSheetId="1">OFFSET(#REF!,0,#REF!,1,13)</definedName>
    <definedName name="CLOC_Comm" localSheetId="3">OFFSET(#REF!,0,#REF!,1,13)</definedName>
    <definedName name="CLOC_Comm" localSheetId="9">OFFSET(#REF!,0,#REF!,1,13)</definedName>
    <definedName name="CLOC_Comm" localSheetId="15">OFFSET(#REF!,0,#REF!,1,13)</definedName>
    <definedName name="CLOC_Comm">OFFSET(#REF!,0,#REF!,1,13)</definedName>
    <definedName name="CLOC_Inter" localSheetId="1">OFFSET(#REF!,0,#REF!,1,13)</definedName>
    <definedName name="CLOC_Inter" localSheetId="3">OFFSET(#REF!,0,#REF!,1,13)</definedName>
    <definedName name="CLOC_Inter" localSheetId="9">OFFSET(#REF!,0,#REF!,1,13)</definedName>
    <definedName name="CLOC_Inter" localSheetId="15">OFFSET(#REF!,0,#REF!,1,13)</definedName>
    <definedName name="CLOC_Inter">OFFSET(#REF!,0,#REF!,1,13)</definedName>
    <definedName name="CLOC_Month" localSheetId="1">OFFSET(#REF!,0,#REF!,1,13)</definedName>
    <definedName name="CLOC_Month" localSheetId="3">OFFSET(#REF!,0,#REF!,1,13)</definedName>
    <definedName name="CLOC_Month" localSheetId="9">OFFSET(#REF!,0,#REF!,1,13)</definedName>
    <definedName name="CLOC_Month" localSheetId="15">OFFSET(#REF!,0,#REF!,1,13)</definedName>
    <definedName name="CLOC_Month">OFFSET(#REF!,0,#REF!,1,13)</definedName>
    <definedName name="CLOC_Partner" localSheetId="1">OFFSET(#REF!,0,#REF!,1,13)</definedName>
    <definedName name="CLOC_Partner" localSheetId="3">OFFSET(#REF!,0,#REF!,1,13)</definedName>
    <definedName name="CLOC_Partner" localSheetId="9">OFFSET(#REF!,0,#REF!,1,13)</definedName>
    <definedName name="CLOC_Partner" localSheetId="15">OFFSET(#REF!,0,#REF!,1,13)</definedName>
    <definedName name="CLOC_Partner">OFFSET(#REF!,0,#REF!,1,13)</definedName>
    <definedName name="CLOCM_Comm" localSheetId="1">OFFSET(#REF!,0,#REF!,1,13)</definedName>
    <definedName name="CLOCM_Comm" localSheetId="3">OFFSET(#REF!,0,#REF!,1,13)</definedName>
    <definedName name="CLOCM_Comm" localSheetId="9">OFFSET(#REF!,0,#REF!,1,13)</definedName>
    <definedName name="CLOCM_Comm" localSheetId="15">OFFSET(#REF!,0,#REF!,1,13)</definedName>
    <definedName name="CLOCM_Comm">OFFSET(#REF!,0,#REF!,1,13)</definedName>
    <definedName name="CLOCM_Inter" localSheetId="1">OFFSET(#REF!,0,#REF!,1,13)</definedName>
    <definedName name="CLOCM_Inter" localSheetId="3">OFFSET(#REF!,0,#REF!,1,13)</definedName>
    <definedName name="CLOCM_Inter" localSheetId="9">OFFSET(#REF!,0,#REF!,1,13)</definedName>
    <definedName name="CLOCM_Inter" localSheetId="15">OFFSET(#REF!,0,#REF!,1,13)</definedName>
    <definedName name="CLOCM_Inter">OFFSET(#REF!,0,#REF!,1,13)</definedName>
    <definedName name="CLOCM_Partner" localSheetId="1">OFFSET(#REF!,0,#REF!,1,13)</definedName>
    <definedName name="CLOCM_Partner" localSheetId="3">OFFSET(#REF!,0,#REF!,1,13)</definedName>
    <definedName name="CLOCM_Partner" localSheetId="9">OFFSET(#REF!,0,#REF!,1,13)</definedName>
    <definedName name="CLOCM_Partner" localSheetId="15">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OFFSET(#REF!,0,#REF!,1,13)</definedName>
    <definedName name="CLSumNewMarginBudget" localSheetId="3">OFFSET(#REF!,0,#REF!,1,13)</definedName>
    <definedName name="CLSumNewMarginBudget" localSheetId="9">OFFSET(#REF!,0,#REF!,1,13)</definedName>
    <definedName name="CLSumNewMarginBudget" localSheetId="15">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#REF!</definedName>
    <definedName name="comprehensive_income" localSheetId="3">#REF!</definedName>
    <definedName name="comprehensive_income" localSheetId="9">#REF!</definedName>
    <definedName name="comprehensive_income" localSheetId="15">#REF!</definedName>
    <definedName name="comprehensive_income">#REF!</definedName>
    <definedName name="CONSOL2001M" localSheetId="1">#REF!</definedName>
    <definedName name="CONSOL2001M" localSheetId="3">#REF!</definedName>
    <definedName name="CONSOL2001M" localSheetId="9">#REF!</definedName>
    <definedName name="CONSOL2001M" localSheetId="15">#REF!</definedName>
    <definedName name="CONSOL2001M">#REF!</definedName>
    <definedName name="CONSOL2001Y" localSheetId="1">#REF!</definedName>
    <definedName name="CONSOL2001Y" localSheetId="3">#REF!</definedName>
    <definedName name="CONSOL2001Y" localSheetId="9">#REF!</definedName>
    <definedName name="CONSOL2001Y" localSheetId="15">#REF!</definedName>
    <definedName name="CONSOL2001Y">#REF!</definedName>
    <definedName name="costh" localSheetId="1">[19]S.P.13!#REF!</definedName>
    <definedName name="costh" localSheetId="3">[19]S.P.13!#REF!</definedName>
    <definedName name="costh" localSheetId="9">[19]S.P.13!#REF!</definedName>
    <definedName name="costh" localSheetId="15">[19]S.P.13!#REF!</definedName>
    <definedName name="costh">[19]S.P.13!#REF!</definedName>
    <definedName name="ctax1" localSheetId="1">#REF!</definedName>
    <definedName name="ctax1" localSheetId="3">#REF!</definedName>
    <definedName name="ctax1" localSheetId="9">#REF!</definedName>
    <definedName name="ctax1" localSheetId="15">#REF!</definedName>
    <definedName name="ctax1">#REF!</definedName>
    <definedName name="ctfntx" localSheetId="1">#REF!</definedName>
    <definedName name="ctfntx" localSheetId="3">#REF!</definedName>
    <definedName name="ctfntx" localSheetId="9">#REF!</definedName>
    <definedName name="ctfntx" localSheetId="15">#REF!</definedName>
    <definedName name="ctfntx">#REF!</definedName>
    <definedName name="ctirtx" localSheetId="1">#REF!</definedName>
    <definedName name="ctirtx" localSheetId="3">#REF!</definedName>
    <definedName name="ctirtx" localSheetId="9">#REF!</definedName>
    <definedName name="ctirtx" localSheetId="15">#REF!</definedName>
    <definedName name="ctirtx">#REF!</definedName>
    <definedName name="ctprov" localSheetId="1">#REF!</definedName>
    <definedName name="ctprov" localSheetId="3">#REF!</definedName>
    <definedName name="ctprov" localSheetId="9">#REF!</definedName>
    <definedName name="ctprov" localSheetId="15">#REF!</definedName>
    <definedName name="ctprov">#REF!</definedName>
    <definedName name="ctrtto" localSheetId="1">#REF!</definedName>
    <definedName name="ctrtto" localSheetId="3">#REF!</definedName>
    <definedName name="ctrtto" localSheetId="9">#REF!</definedName>
    <definedName name="ctrtto" localSheetId="15">#REF!</definedName>
    <definedName name="ctrtto">#REF!</definedName>
    <definedName name="ctxblb" localSheetId="1">#REF!</definedName>
    <definedName name="ctxblb" localSheetId="3">#REF!</definedName>
    <definedName name="ctxblb" localSheetId="9">#REF!</definedName>
    <definedName name="ctxblb" localSheetId="15">#REF!</definedName>
    <definedName name="ctxblb">#REF!</definedName>
    <definedName name="Customer_Relationship___Sales_Division" localSheetId="1">#REF!</definedName>
    <definedName name="Customer_Relationship___Sales_Division" localSheetId="3">#REF!</definedName>
    <definedName name="Customer_Relationship___Sales_Division" localSheetId="9">#REF!</definedName>
    <definedName name="Customer_Relationship___Sales_Division" localSheetId="15">#REF!</definedName>
    <definedName name="Customer_Relationship___Sales_Division">#REF!</definedName>
    <definedName name="CZERWIEC___JUNE__1999" localSheetId="1">#REF!</definedName>
    <definedName name="CZERWIEC___JUNE__1999" localSheetId="3">#REF!</definedName>
    <definedName name="CZERWIEC___JUNE__1999" localSheetId="9">#REF!</definedName>
    <definedName name="CZERWIEC___JUNE__1999" localSheetId="15">#REF!</definedName>
    <definedName name="CZERWIEC___JUNE__1999" localSheetId="16">#REF!</definedName>
    <definedName name="CZERWIEC___JUNE__1999">#REF!</definedName>
    <definedName name="data">[28]disc_new!$A$3</definedName>
    <definedName name="data_spr" localSheetId="1">#REF!</definedName>
    <definedName name="data_spr" localSheetId="3">#REF!</definedName>
    <definedName name="data_spr" localSheetId="9">#REF!</definedName>
    <definedName name="data_spr" localSheetId="15">#REF!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#REF!</definedName>
    <definedName name="DATA14" localSheetId="3">#REF!</definedName>
    <definedName name="DATA14" localSheetId="9">#REF!</definedName>
    <definedName name="DATA14" localSheetId="15">#REF!</definedName>
    <definedName name="DATA14">#REF!</definedName>
    <definedName name="DATA15" localSheetId="1">#REF!</definedName>
    <definedName name="DATA15" localSheetId="3">#REF!</definedName>
    <definedName name="DATA15" localSheetId="9">#REF!</definedName>
    <definedName name="DATA15" localSheetId="15">#REF!</definedName>
    <definedName name="DATA15">#REF!</definedName>
    <definedName name="DATA16" localSheetId="1">#REF!</definedName>
    <definedName name="DATA16" localSheetId="3">#REF!</definedName>
    <definedName name="DATA16" localSheetId="9">#REF!</definedName>
    <definedName name="DATA16" localSheetId="15">#REF!</definedName>
    <definedName name="DATA16">#REF!</definedName>
    <definedName name="DATA17" localSheetId="1">#REF!</definedName>
    <definedName name="DATA17" localSheetId="3">#REF!</definedName>
    <definedName name="DATA17" localSheetId="9">#REF!</definedName>
    <definedName name="DATA17" localSheetId="15">#REF!</definedName>
    <definedName name="DATA17">#REF!</definedName>
    <definedName name="DATA18" localSheetId="1">#REF!</definedName>
    <definedName name="DATA18" localSheetId="3">#REF!</definedName>
    <definedName name="DATA18" localSheetId="9">#REF!</definedName>
    <definedName name="DATA18" localSheetId="15">#REF!</definedName>
    <definedName name="DATA18">#REF!</definedName>
    <definedName name="DATA19" localSheetId="1">#REF!</definedName>
    <definedName name="DATA19" localSheetId="3">#REF!</definedName>
    <definedName name="DATA19" localSheetId="9">#REF!</definedName>
    <definedName name="DATA19" localSheetId="15">#REF!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#REF!</definedName>
    <definedName name="DAY_mm" localSheetId="3">#REF!</definedName>
    <definedName name="DAY_mm" localSheetId="9">#REF!</definedName>
    <definedName name="DAY_mm" localSheetId="15">#REF!</definedName>
    <definedName name="DAY_mm">#REF!</definedName>
    <definedName name="DAY_prior" localSheetId="1">#REF!</definedName>
    <definedName name="DAY_prior" localSheetId="3">#REF!</definedName>
    <definedName name="DAY_prior" localSheetId="9">#REF!</definedName>
    <definedName name="DAY_prior" localSheetId="15">#REF!</definedName>
    <definedName name="DAY_prior">#REF!</definedName>
    <definedName name="DAY_ytd" localSheetId="1">#REF!</definedName>
    <definedName name="DAY_ytd" localSheetId="3">#REF!</definedName>
    <definedName name="DAY_ytd" localSheetId="9">#REF!</definedName>
    <definedName name="DAY_ytd" localSheetId="15">#REF!</definedName>
    <definedName name="DAY_ytd">#REF!</definedName>
    <definedName name="DBI" localSheetId="1">#REF!</definedName>
    <definedName name="DBI" localSheetId="3">#REF!</definedName>
    <definedName name="DBI" localSheetId="9">#REF!</definedName>
    <definedName name="DBI" localSheetId="15">#REF!</definedName>
    <definedName name="DBI">#REF!</definedName>
    <definedName name="DD" localSheetId="1">#REF!</definedName>
    <definedName name="DD" localSheetId="3">#REF!</definedName>
    <definedName name="DD" localSheetId="9">#REF!</definedName>
    <definedName name="DD" localSheetId="15">#REF!</definedName>
    <definedName name="DD">#REF!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9">'[30]wybrane dane finansowe 1'!#REF!</definedName>
    <definedName name="ddcddd" localSheetId="15">'[30]wybrane dane finansowe 1'!#REF!</definedName>
    <definedName name="ddcddd" localSheetId="16">'[31]wybrane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6">#N/A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3">#REF!</definedName>
    <definedName name="ddddddddddddddddddddddddd" localSheetId="9">#REF!</definedName>
    <definedName name="ddddddddddddddddddddddddd" localSheetId="15">#REF!</definedName>
    <definedName name="ddddddddddddddddddddddddd">#REF!</definedName>
    <definedName name="Dec_2002" localSheetId="1">#REF!</definedName>
    <definedName name="Dec_2002" localSheetId="3">#REF!</definedName>
    <definedName name="Dec_2002" localSheetId="9">#REF!</definedName>
    <definedName name="Dec_2002" localSheetId="15">#REF!</definedName>
    <definedName name="Dec_2002">#REF!</definedName>
    <definedName name="Dec_2003" localSheetId="1">#REF!</definedName>
    <definedName name="Dec_2003" localSheetId="3">#REF!</definedName>
    <definedName name="Dec_2003" localSheetId="9">#REF!</definedName>
    <definedName name="Dec_2003" localSheetId="15">#REF!</definedName>
    <definedName name="Dec_2003">#REF!</definedName>
    <definedName name="Dec_2004" localSheetId="1">#REF!</definedName>
    <definedName name="Dec_2004" localSheetId="3">#REF!</definedName>
    <definedName name="Dec_2004" localSheetId="9">#REF!</definedName>
    <definedName name="Dec_2004" localSheetId="15">#REF!</definedName>
    <definedName name="Dec_2004">#REF!</definedName>
    <definedName name="Dec_2005" localSheetId="1">#REF!</definedName>
    <definedName name="Dec_2005" localSheetId="3">#REF!</definedName>
    <definedName name="Dec_2005" localSheetId="9">#REF!</definedName>
    <definedName name="Dec_2005" localSheetId="15">#REF!</definedName>
    <definedName name="Dec_2005">#REF!</definedName>
    <definedName name="DecemberIC" localSheetId="1">#REF!</definedName>
    <definedName name="DecemberIC" localSheetId="3">#REF!</definedName>
    <definedName name="DecemberIC" localSheetId="9">#REF!</definedName>
    <definedName name="DecemberIC" localSheetId="15">#REF!</definedName>
    <definedName name="DecemberIC">#REF!</definedName>
    <definedName name="DecemberII" localSheetId="1">#REF!</definedName>
    <definedName name="DecemberII" localSheetId="3">#REF!</definedName>
    <definedName name="DecemberII" localSheetId="9">#REF!</definedName>
    <definedName name="DecemberII" localSheetId="15">#REF!</definedName>
    <definedName name="DecemberII">#REF!</definedName>
    <definedName name="DecemberL" localSheetId="1">#REF!</definedName>
    <definedName name="DecemberL" localSheetId="3">#REF!</definedName>
    <definedName name="DecemberL" localSheetId="9">#REF!</definedName>
    <definedName name="DecemberL" localSheetId="15">#REF!</definedName>
    <definedName name="DecemberL">#REF!</definedName>
    <definedName name="DEM" localSheetId="1">#REF!</definedName>
    <definedName name="DEM" localSheetId="3">#REF!</definedName>
    <definedName name="DEM" localSheetId="9">#REF!</definedName>
    <definedName name="DEM" localSheetId="15">#REF!</definedName>
    <definedName name="DEM">#REF!</definedName>
    <definedName name="DEPO_dt" localSheetId="1">#REF!</definedName>
    <definedName name="DEPO_dt" localSheetId="3">#REF!</definedName>
    <definedName name="DEPO_dt" localSheetId="9">#REF!</definedName>
    <definedName name="DEPO_dt" localSheetId="15">#REF!</definedName>
    <definedName name="DEPO_dt">#REF!</definedName>
    <definedName name="DEPO_dw" localSheetId="1">#REF!</definedName>
    <definedName name="DEPO_dw" localSheetId="3">#REF!</definedName>
    <definedName name="DEPO_dw" localSheetId="9">#REF!</definedName>
    <definedName name="DEPO_dw" localSheetId="15">#REF!</definedName>
    <definedName name="DEPO_dw">#REF!</definedName>
    <definedName name="DF_AIB" localSheetId="1">[23]disc_new!#REF!</definedName>
    <definedName name="DF_AIB" localSheetId="3">[23]disc_new!#REF!</definedName>
    <definedName name="DF_AIB" localSheetId="9">[23]disc_new!#REF!</definedName>
    <definedName name="DF_AIB" localSheetId="15">[23]disc_new!#REF!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OFFSET(#REF!,0,0,COUNT(#REF!),1)</definedName>
    <definedName name="df_curve" localSheetId="3">OFFSET(#REF!,0,0,COUNT(#REF!),1)</definedName>
    <definedName name="df_curve" localSheetId="9">OFFSET(#REF!,0,0,COUNT(#REF!),1)</definedName>
    <definedName name="df_curve" localSheetId="15">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#REF!</definedName>
    <definedName name="DFCHF" localSheetId="3">#REF!</definedName>
    <definedName name="DFCHF" localSheetId="9">#REF!</definedName>
    <definedName name="DFCHF" localSheetId="15">#REF!</definedName>
    <definedName name="DFCHF">#REF!</definedName>
    <definedName name="DFCHF3006" localSheetId="1">#REF!</definedName>
    <definedName name="DFCHF3006" localSheetId="3">#REF!</definedName>
    <definedName name="DFCHF3006" localSheetId="9">#REF!</definedName>
    <definedName name="DFCHF3006" localSheetId="15">#REF!</definedName>
    <definedName name="DFCHF3006">#REF!</definedName>
    <definedName name="DFCHF3009" localSheetId="1">#REF!</definedName>
    <definedName name="DFCHF3009" localSheetId="3">#REF!</definedName>
    <definedName name="DFCHF3009" localSheetId="9">#REF!</definedName>
    <definedName name="DFCHF3009" localSheetId="15">#REF!</definedName>
    <definedName name="DFCHF3009">#REF!</definedName>
    <definedName name="DFCHF3112" localSheetId="1">#REF!</definedName>
    <definedName name="DFCHF3112" localSheetId="3">#REF!</definedName>
    <definedName name="DFCHF3112" localSheetId="9">#REF!</definedName>
    <definedName name="DFCHF3112" localSheetId="15">#REF!</definedName>
    <definedName name="DFCHF3112">#REF!</definedName>
    <definedName name="dfdgbfdg" localSheetId="1">'[14]Table 39_'!#REF!</definedName>
    <definedName name="dfdgbfdg" localSheetId="3">'[14]Table 39_'!#REF!</definedName>
    <definedName name="dfdgbfdg" localSheetId="9">'[14]Table 39_'!#REF!</definedName>
    <definedName name="dfdgbfdg" localSheetId="15">'[14]Table 39_'!#REF!</definedName>
    <definedName name="dfdgbfdg">'[14]Table 39_'!#REF!</definedName>
    <definedName name="DFEUR" localSheetId="1">#REF!</definedName>
    <definedName name="DFEUR" localSheetId="3">#REF!</definedName>
    <definedName name="DFEUR" localSheetId="9">#REF!</definedName>
    <definedName name="DFEUR" localSheetId="15">#REF!</definedName>
    <definedName name="DFEUR">#REF!</definedName>
    <definedName name="DFEUR3006" localSheetId="1">#REF!</definedName>
    <definedName name="DFEUR3006" localSheetId="3">#REF!</definedName>
    <definedName name="DFEUR3006" localSheetId="9">#REF!</definedName>
    <definedName name="DFEUR3006" localSheetId="15">#REF!</definedName>
    <definedName name="DFEUR3006">#REF!</definedName>
    <definedName name="DFEUR3009" localSheetId="1">#REF!</definedName>
    <definedName name="DFEUR3009" localSheetId="3">#REF!</definedName>
    <definedName name="DFEUR3009" localSheetId="9">#REF!</definedName>
    <definedName name="DFEUR3009" localSheetId="15">#REF!</definedName>
    <definedName name="DFEUR3009">#REF!</definedName>
    <definedName name="DFEUR3112" localSheetId="1">#REF!</definedName>
    <definedName name="DFEUR3112" localSheetId="3">#REF!</definedName>
    <definedName name="DFEUR3112" localSheetId="9">#REF!</definedName>
    <definedName name="DFEUR3112" localSheetId="15">#REF!</definedName>
    <definedName name="DFEUR3112">#REF!</definedName>
    <definedName name="DFJPY" localSheetId="1">#REF!</definedName>
    <definedName name="DFJPY" localSheetId="3">#REF!</definedName>
    <definedName name="DFJPY" localSheetId="9">#REF!</definedName>
    <definedName name="DFJPY" localSheetId="15">#REF!</definedName>
    <definedName name="DFJPY">#REF!</definedName>
    <definedName name="DFJPY3006" localSheetId="1">#REF!</definedName>
    <definedName name="DFJPY3006" localSheetId="3">#REF!</definedName>
    <definedName name="DFJPY3006" localSheetId="9">#REF!</definedName>
    <definedName name="DFJPY3006" localSheetId="15">#REF!</definedName>
    <definedName name="DFJPY3006">#REF!</definedName>
    <definedName name="DFJPY3009" localSheetId="1">#REF!</definedName>
    <definedName name="DFJPY3009" localSheetId="3">#REF!</definedName>
    <definedName name="DFJPY3009" localSheetId="9">#REF!</definedName>
    <definedName name="DFJPY3009" localSheetId="15">#REF!</definedName>
    <definedName name="DFJPY3009">#REF!</definedName>
    <definedName name="DFJPY3112" localSheetId="1">#REF!</definedName>
    <definedName name="DFJPY3112" localSheetId="3">#REF!</definedName>
    <definedName name="DFJPY3112" localSheetId="9">#REF!</definedName>
    <definedName name="DFJPY3112" localSheetId="15">#REF!</definedName>
    <definedName name="DFJPY3112">#REF!</definedName>
    <definedName name="DFPLN" localSheetId="1">#REF!</definedName>
    <definedName name="DFPLN" localSheetId="3">#REF!</definedName>
    <definedName name="DFPLN" localSheetId="9">#REF!</definedName>
    <definedName name="DFPLN" localSheetId="15">#REF!</definedName>
    <definedName name="DFPLN">#REF!</definedName>
    <definedName name="DFPLN3006" localSheetId="1">#REF!</definedName>
    <definedName name="DFPLN3006" localSheetId="3">#REF!</definedName>
    <definedName name="DFPLN3006" localSheetId="9">#REF!</definedName>
    <definedName name="DFPLN3006" localSheetId="15">#REF!</definedName>
    <definedName name="DFPLN3006">#REF!</definedName>
    <definedName name="DFPLN3009" localSheetId="1">#REF!</definedName>
    <definedName name="DFPLN3009" localSheetId="3">#REF!</definedName>
    <definedName name="DFPLN3009" localSheetId="9">#REF!</definedName>
    <definedName name="DFPLN3009" localSheetId="15">#REF!</definedName>
    <definedName name="DFPLN3009">#REF!</definedName>
    <definedName name="DFPLN3112" localSheetId="1">#REF!</definedName>
    <definedName name="DFPLN3112" localSheetId="3">#REF!</definedName>
    <definedName name="DFPLN3112" localSheetId="9">#REF!</definedName>
    <definedName name="DFPLN3112" localSheetId="15">#REF!</definedName>
    <definedName name="DFPLN3112">#REF!</definedName>
    <definedName name="dfr" localSheetId="1">#REF!</definedName>
    <definedName name="dfr" localSheetId="3">#REF!</definedName>
    <definedName name="dfr" localSheetId="9">#REF!</definedName>
    <definedName name="dfr" localSheetId="15">#REF!</definedName>
    <definedName name="dfr">#REF!</definedName>
    <definedName name="dfrty" localSheetId="1">#REF!</definedName>
    <definedName name="dfrty" localSheetId="3">#REF!</definedName>
    <definedName name="dfrty" localSheetId="9">#REF!</definedName>
    <definedName name="dfrty" localSheetId="15">#REF!</definedName>
    <definedName name="dfrty">#REF!</definedName>
    <definedName name="DFUSD" localSheetId="1">#REF!</definedName>
    <definedName name="DFUSD" localSheetId="3">#REF!</definedName>
    <definedName name="DFUSD" localSheetId="9">#REF!</definedName>
    <definedName name="DFUSD" localSheetId="15">#REF!</definedName>
    <definedName name="DFUSD">#REF!</definedName>
    <definedName name="DFUSD3006" localSheetId="1">#REF!</definedName>
    <definedName name="DFUSD3006" localSheetId="3">#REF!</definedName>
    <definedName name="DFUSD3006" localSheetId="9">#REF!</definedName>
    <definedName name="DFUSD3006" localSheetId="15">#REF!</definedName>
    <definedName name="DFUSD3006">#REF!</definedName>
    <definedName name="DFUSD3009" localSheetId="1">#REF!</definedName>
    <definedName name="DFUSD3009" localSheetId="3">#REF!</definedName>
    <definedName name="DFUSD3009" localSheetId="9">#REF!</definedName>
    <definedName name="DFUSD3009" localSheetId="15">#REF!</definedName>
    <definedName name="DFUSD3009">#REF!</definedName>
    <definedName name="DFUSD3112" localSheetId="1">#REF!</definedName>
    <definedName name="DFUSD3112" localSheetId="3">#REF!</definedName>
    <definedName name="DFUSD3112" localSheetId="9">#REF!</definedName>
    <definedName name="DFUSD3112" localSheetId="15">#REF!</definedName>
    <definedName name="DFUSD3112">#REF!</definedName>
    <definedName name="Dialog1_Button3_Click">[2]!Dialog1_Button3_Click</definedName>
    <definedName name="DICT">[32]Słownik!$A$7:$C$338</definedName>
    <definedName name="disch" localSheetId="1">[19]S.P.13!#REF!</definedName>
    <definedName name="disch" localSheetId="3">[19]S.P.13!#REF!</definedName>
    <definedName name="disch" localSheetId="9">[19]S.P.13!#REF!</definedName>
    <definedName name="disch" localSheetId="15">[19]S.P.13!#REF!</definedName>
    <definedName name="disch">[19]S.P.13!#REF!</definedName>
    <definedName name="discount_factors">OFFSET('[33]Zero Curve'!$A$113,0,0,COUNT('[33]Zero Curve'!$A$113:$A$200),2)</definedName>
    <definedName name="dit" localSheetId="1">#REF!</definedName>
    <definedName name="dit" localSheetId="3">#REF!</definedName>
    <definedName name="dit" localSheetId="9">#REF!</definedName>
    <definedName name="dit" localSheetId="15">#REF!</definedName>
    <definedName name="dit">#REF!</definedName>
    <definedName name="DMDochody2000M" localSheetId="1">#REF!</definedName>
    <definedName name="DMDochody2000M" localSheetId="3">#REF!</definedName>
    <definedName name="DMDochody2000M" localSheetId="9">#REF!</definedName>
    <definedName name="DMDochody2000M" localSheetId="15">#REF!</definedName>
    <definedName name="DMDochody2000M">#REF!</definedName>
    <definedName name="DMDochody2000Y" localSheetId="1">#REF!</definedName>
    <definedName name="DMDochody2000Y" localSheetId="3">#REF!</definedName>
    <definedName name="DMDochody2000Y" localSheetId="9">#REF!</definedName>
    <definedName name="DMDochody2000Y" localSheetId="15">#REF!</definedName>
    <definedName name="DMDochody2000Y">#REF!</definedName>
    <definedName name="DMDochody2001M" localSheetId="1">#REF!</definedName>
    <definedName name="DMDochody2001M" localSheetId="3">#REF!</definedName>
    <definedName name="DMDochody2001M" localSheetId="9">#REF!</definedName>
    <definedName name="DMDochody2001M" localSheetId="15">#REF!</definedName>
    <definedName name="DMDochody2001M">#REF!</definedName>
    <definedName name="DMDochody2001Y" localSheetId="1">#REF!</definedName>
    <definedName name="DMDochody2001Y" localSheetId="3">#REF!</definedName>
    <definedName name="DMDochody2001Y" localSheetId="9">#REF!</definedName>
    <definedName name="DMDochody2001Y" localSheetId="15">#REF!</definedName>
    <definedName name="DMDochody2001Y">#REF!</definedName>
    <definedName name="DMobroty2000M" localSheetId="1">#REF!</definedName>
    <definedName name="DMobroty2000M" localSheetId="3">#REF!</definedName>
    <definedName name="DMobroty2000M" localSheetId="9">#REF!</definedName>
    <definedName name="DMobroty2000M" localSheetId="15">#REF!</definedName>
    <definedName name="DMobroty2000M">#REF!</definedName>
    <definedName name="DMobroty2000Y" localSheetId="1">#REF!</definedName>
    <definedName name="DMobroty2000Y" localSheetId="3">#REF!</definedName>
    <definedName name="DMobroty2000Y" localSheetId="9">#REF!</definedName>
    <definedName name="DMobroty2000Y" localSheetId="15">#REF!</definedName>
    <definedName name="DMobroty2000Y">#REF!</definedName>
    <definedName name="DMobroty2001M" localSheetId="1">#REF!</definedName>
    <definedName name="DMobroty2001M" localSheetId="3">#REF!</definedName>
    <definedName name="DMobroty2001M" localSheetId="9">#REF!</definedName>
    <definedName name="DMobroty2001M" localSheetId="15">#REF!</definedName>
    <definedName name="DMobroty2001M">#REF!</definedName>
    <definedName name="DMobroty2001Y" localSheetId="1">#REF!</definedName>
    <definedName name="DMobroty2001Y" localSheetId="3">#REF!</definedName>
    <definedName name="DMobroty2001Y" localSheetId="9">#REF!</definedName>
    <definedName name="DMobroty2001Y" localSheetId="15">#REF!</definedName>
    <definedName name="DMobroty2001Y">#REF!</definedName>
    <definedName name="DMWBK2000M" localSheetId="1">#REF!</definedName>
    <definedName name="DMWBK2000M" localSheetId="3">#REF!</definedName>
    <definedName name="DMWBK2000M" localSheetId="9">#REF!</definedName>
    <definedName name="DMWBK2000M" localSheetId="15">#REF!</definedName>
    <definedName name="DMWBK2000M">#REF!</definedName>
    <definedName name="DMWBK2000Y" localSheetId="1">#REF!</definedName>
    <definedName name="DMWBK2000Y" localSheetId="3">#REF!</definedName>
    <definedName name="DMWBK2000Y" localSheetId="9">#REF!</definedName>
    <definedName name="DMWBK2000Y" localSheetId="15">#REF!</definedName>
    <definedName name="DMWBK2000Y">#REF!</definedName>
    <definedName name="DMWBK2001M" localSheetId="1">#REF!</definedName>
    <definedName name="DMWBK2001M" localSheetId="3">#REF!</definedName>
    <definedName name="DMWBK2001M" localSheetId="9">#REF!</definedName>
    <definedName name="DMWBK2001M" localSheetId="15">#REF!</definedName>
    <definedName name="DMWBK2001M">#REF!</definedName>
    <definedName name="DMWBK2001Y" localSheetId="1">#REF!</definedName>
    <definedName name="DMWBK2001Y" localSheetId="3">#REF!</definedName>
    <definedName name="DMWBK2001Y" localSheetId="9">#REF!</definedName>
    <definedName name="DMWBK2001Y" localSheetId="15">#REF!</definedName>
    <definedName name="DMWBK2001Y">#REF!</definedName>
    <definedName name="do_usunie" localSheetId="1" hidden="1">{"'BZ SA P&amp;l (fORECAST)'!$A$1:$BR$26"}</definedName>
    <definedName name="do_usunie" localSheetId="0" hidden="1">{"'BZ SA P&amp;l (fORECAST)'!$A$1:$BR$26"}</definedName>
    <definedName name="do_usunie" hidden="1">{"'BZ SA P&amp;l (fORECAST)'!$A$1:$BR$26"}</definedName>
    <definedName name="dochody_skons" localSheetId="1">#REF!</definedName>
    <definedName name="dochody_skons" localSheetId="3">#REF!</definedName>
    <definedName name="dochody_skons" localSheetId="9">#REF!</definedName>
    <definedName name="dochody_skons" localSheetId="15">#REF!</definedName>
    <definedName name="dochody_skons" localSheetId="16">#REF!</definedName>
    <definedName name="dochody_skons">#REF!</definedName>
    <definedName name="DPI" localSheetId="1">#REF!</definedName>
    <definedName name="DPI" localSheetId="3">#REF!</definedName>
    <definedName name="DPI" localSheetId="9">#REF!</definedName>
    <definedName name="DPI" localSheetId="15">#REF!</definedName>
    <definedName name="DPI">#REF!</definedName>
    <definedName name="ds" localSheetId="1" hidden="1">{"'BZ SA P&amp;l (fORECAST)'!$A$1:$BR$26"}</definedName>
    <definedName name="ds" localSheetId="0" hidden="1">{"'BZ SA P&amp;l (fORECAST)'!$A$1:$BR$26"}</definedName>
    <definedName name="ds" hidden="1">{"'BZ SA P&amp;l (fORECAST)'!$A$1:$BR$26"}</definedName>
    <definedName name="dsa" localSheetId="1">#REF!</definedName>
    <definedName name="dsa" localSheetId="3">#REF!</definedName>
    <definedName name="dsa" localSheetId="9">#REF!</definedName>
    <definedName name="dsa" localSheetId="15">#REF!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#REF!</definedName>
    <definedName name="DSI" localSheetId="3">#REF!</definedName>
    <definedName name="DSI" localSheetId="9">#REF!</definedName>
    <definedName name="DSI" localSheetId="15">#REF!</definedName>
    <definedName name="DSI">#REF!</definedName>
    <definedName name="DTI" localSheetId="1">#REF!</definedName>
    <definedName name="DTI" localSheetId="3">#REF!</definedName>
    <definedName name="DTI" localSheetId="9">#REF!</definedName>
    <definedName name="DTI" localSheetId="15">#REF!</definedName>
    <definedName name="DTI">#REF!</definedName>
    <definedName name="duik">[23]disc_new!$A$3</definedName>
    <definedName name="dywidendy" localSheetId="1">#REF!</definedName>
    <definedName name="dywidendy" localSheetId="3">#REF!</definedName>
    <definedName name="dywidendy" localSheetId="9">#REF!</definedName>
    <definedName name="dywidendy" localSheetId="15">#REF!</definedName>
    <definedName name="dywidendy" localSheetId="16">#REF!</definedName>
    <definedName name="dywidendy">#REF!</definedName>
    <definedName name="e" localSheetId="1" hidden="1">{"'BZ SA P&amp;l (fORECAST)'!$A$1:$BR$26"}</definedName>
    <definedName name="e" localSheetId="0"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6">#N/A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[34]FBN010A_2!#REF!</definedName>
    <definedName name="ek.FBN010A_2" localSheetId="3">[34]FBN010A_2!#REF!</definedName>
    <definedName name="ek.FBN010A_2" localSheetId="9">[34]FBN010A_2!#REF!</definedName>
    <definedName name="ek.FBN010A_2" localSheetId="15">[34]FBN010A_2!#REF!</definedName>
    <definedName name="ek.FBN010A_2">[34]FBN010A_2!#REF!</definedName>
    <definedName name="ek.FBN019_4" localSheetId="1">#REF!</definedName>
    <definedName name="ek.FBN019_4" localSheetId="3">#REF!</definedName>
    <definedName name="ek.FBN019_4" localSheetId="9">#REF!</definedName>
    <definedName name="ek.FBN019_4" localSheetId="15">#REF!</definedName>
    <definedName name="ek.FBN019_4">#REF!</definedName>
    <definedName name="ek.FBN019_6" localSheetId="1">#REF!</definedName>
    <definedName name="ek.FBN019_6" localSheetId="3">#REF!</definedName>
    <definedName name="ek.FBN019_6" localSheetId="9">#REF!</definedName>
    <definedName name="ek.FBN019_6" localSheetId="15">#REF!</definedName>
    <definedName name="ek.FBN019_6">#REF!</definedName>
    <definedName name="ek.FBN019_7" localSheetId="1">#REF!</definedName>
    <definedName name="ek.FBN019_7" localSheetId="3">#REF!</definedName>
    <definedName name="ek.FBN019_7" localSheetId="9">#REF!</definedName>
    <definedName name="ek.FBN019_7" localSheetId="15">#REF!</definedName>
    <definedName name="ek.FBN019_7">#REF!</definedName>
    <definedName name="ek.FBN019_8" localSheetId="1">#REF!</definedName>
    <definedName name="ek.FBN019_8" localSheetId="3">#REF!</definedName>
    <definedName name="ek.FBN019_8" localSheetId="9">#REF!</definedName>
    <definedName name="ek.FBN019_8" localSheetId="15">#REF!</definedName>
    <definedName name="ek.FBN019_8">#REF!</definedName>
    <definedName name="ek.FBN020_2" localSheetId="1">#REF!</definedName>
    <definedName name="ek.FBN020_2" localSheetId="3">#REF!</definedName>
    <definedName name="ek.FBN020_2" localSheetId="9">#REF!</definedName>
    <definedName name="ek.FBN020_2" localSheetId="15">#REF!</definedName>
    <definedName name="ek.FBN020_2">#REF!</definedName>
    <definedName name="ek.FIN004A" localSheetId="1">'[34]FIN004A i 4B'!#REF!</definedName>
    <definedName name="ek.FIN004A" localSheetId="3">'[34]FIN004A i 4B'!#REF!</definedName>
    <definedName name="ek.FIN004A" localSheetId="9">'[34]FIN004A i 4B'!#REF!</definedName>
    <definedName name="ek.FIN004A" localSheetId="15">'[34]FIN004A i 4B'!#REF!</definedName>
    <definedName name="ek.FIN004A">'[34]FIN004A i 4B'!#REF!</definedName>
    <definedName name="ek.FIN005_1" localSheetId="1">#REF!</definedName>
    <definedName name="ek.FIN005_1" localSheetId="3">#REF!</definedName>
    <definedName name="ek.FIN005_1" localSheetId="9">#REF!</definedName>
    <definedName name="ek.FIN005_1" localSheetId="15">#REF!</definedName>
    <definedName name="ek.FIN005_1">#REF!</definedName>
    <definedName name="ela" localSheetId="1">#REF!</definedName>
    <definedName name="ela" localSheetId="4">#REF!</definedName>
    <definedName name="ela" localSheetId="0">#REF!</definedName>
    <definedName name="ela" localSheetId="3">#REF!</definedName>
    <definedName name="ela" localSheetId="9">#REF!</definedName>
    <definedName name="ela" localSheetId="15">#REF!</definedName>
    <definedName name="ela" localSheetId="16">#REF!</definedName>
    <definedName name="ela">#REF!</definedName>
    <definedName name="emisja" localSheetId="1">#REF!</definedName>
    <definedName name="emisja" localSheetId="3">#REF!</definedName>
    <definedName name="emisja" localSheetId="9">#REF!</definedName>
    <definedName name="emisja" localSheetId="15">#REF!</definedName>
    <definedName name="emisja" localSheetId="16">#REF!</definedName>
    <definedName name="emisja">#REF!</definedName>
    <definedName name="ENGLISH" localSheetId="1">#REF!</definedName>
    <definedName name="ENGLISH" localSheetId="3">#REF!</definedName>
    <definedName name="ENGLISH" localSheetId="9">#REF!</definedName>
    <definedName name="ENGLISH" localSheetId="15">#REF!</definedName>
    <definedName name="ENGLISH">#REF!</definedName>
    <definedName name="EPO_List">[35]SMT_List!$A$38:$A$59</definedName>
    <definedName name="EQI" localSheetId="1">#REF!</definedName>
    <definedName name="EQI" localSheetId="3">#REF!</definedName>
    <definedName name="EQI" localSheetId="9">#REF!</definedName>
    <definedName name="EQI" localSheetId="15">#REF!</definedName>
    <definedName name="EQI">#REF!</definedName>
    <definedName name="EUR" localSheetId="1">#REF!</definedName>
    <definedName name="EUR" localSheetId="3">#REF!</definedName>
    <definedName name="EUR" localSheetId="9">#REF!</definedName>
    <definedName name="EUR" localSheetId="15">#REF!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#REF!</definedName>
    <definedName name="EURPLN" localSheetId="3">#REF!</definedName>
    <definedName name="EURPLN" localSheetId="9">#REF!</definedName>
    <definedName name="EURPLN" localSheetId="15">#REF!</definedName>
    <definedName name="EURPLN">#REF!</definedName>
    <definedName name="EURPLN1M" localSheetId="1">#REF!</definedName>
    <definedName name="EURPLN1M" localSheetId="3">#REF!</definedName>
    <definedName name="EURPLN1M" localSheetId="9">#REF!</definedName>
    <definedName name="EURPLN1M" localSheetId="15">#REF!</definedName>
    <definedName name="EURPLN1M">#REF!</definedName>
    <definedName name="EURPLN3006" localSheetId="1">#REF!</definedName>
    <definedName name="EURPLN3006" localSheetId="3">#REF!</definedName>
    <definedName name="EURPLN3006" localSheetId="9">#REF!</definedName>
    <definedName name="EURPLN3006" localSheetId="15">#REF!</definedName>
    <definedName name="EURPLN3006">#REF!</definedName>
    <definedName name="EURPLN3009" localSheetId="1">#REF!</definedName>
    <definedName name="EURPLN3009" localSheetId="3">#REF!</definedName>
    <definedName name="EURPLN3009" localSheetId="9">#REF!</definedName>
    <definedName name="EURPLN3009" localSheetId="15">#REF!</definedName>
    <definedName name="EURPLN3009">#REF!</definedName>
    <definedName name="EURPLN3112" localSheetId="1">#REF!</definedName>
    <definedName name="EURPLN3112" localSheetId="3">#REF!</definedName>
    <definedName name="EURPLN3112" localSheetId="9">#REF!</definedName>
    <definedName name="EURPLN3112" localSheetId="15">#REF!</definedName>
    <definedName name="EURPLN3112">#REF!</definedName>
    <definedName name="ew.FBN019_4" localSheetId="1">#REF!</definedName>
    <definedName name="ew.FBN019_4" localSheetId="3">#REF!</definedName>
    <definedName name="ew.FBN019_4" localSheetId="9">#REF!</definedName>
    <definedName name="ew.FBN019_4" localSheetId="15">#REF!</definedName>
    <definedName name="ew.FBN019_4">#REF!</definedName>
    <definedName name="ew.FBN019_6" localSheetId="1">#REF!</definedName>
    <definedName name="ew.FBN019_6" localSheetId="3">#REF!</definedName>
    <definedName name="ew.FBN019_6" localSheetId="9">#REF!</definedName>
    <definedName name="ew.FBN019_6" localSheetId="15">#REF!</definedName>
    <definedName name="ew.FBN019_6">#REF!</definedName>
    <definedName name="ew.FBN019_7" localSheetId="1">#REF!</definedName>
    <definedName name="ew.FBN019_7" localSheetId="3">#REF!</definedName>
    <definedName name="ew.FBN019_7" localSheetId="9">#REF!</definedName>
    <definedName name="ew.FBN019_7" localSheetId="15">#REF!</definedName>
    <definedName name="ew.FBN019_7">#REF!</definedName>
    <definedName name="ew.FBN019_8" localSheetId="1">#REF!</definedName>
    <definedName name="ew.FBN019_8" localSheetId="3">#REF!</definedName>
    <definedName name="ew.FBN019_8" localSheetId="9">#REF!</definedName>
    <definedName name="ew.FBN019_8" localSheetId="15">#REF!</definedName>
    <definedName name="ew.FBN019_8">#REF!</definedName>
    <definedName name="ew.FBN020_2" localSheetId="1">#REF!</definedName>
    <definedName name="ew.FBN020_2" localSheetId="3">#REF!</definedName>
    <definedName name="ew.FBN020_2" localSheetId="9">#REF!</definedName>
    <definedName name="ew.FBN020_2" localSheetId="15">#REF!</definedName>
    <definedName name="ew.FBN020_2">#REF!</definedName>
    <definedName name="ew.FIN005_1" localSheetId="1">#REF!</definedName>
    <definedName name="ew.FIN005_1" localSheetId="3">#REF!</definedName>
    <definedName name="ew.FIN005_1" localSheetId="9">#REF!</definedName>
    <definedName name="ew.FIN005_1" localSheetId="15">#REF!</definedName>
    <definedName name="ew.FIN005_1">#REF!</definedName>
    <definedName name="FCI" localSheetId="1">#REF!</definedName>
    <definedName name="FCI" localSheetId="3">#REF!</definedName>
    <definedName name="FCI" localSheetId="9">#REF!</definedName>
    <definedName name="FCI" localSheetId="15">#REF!</definedName>
    <definedName name="FCI">#REF!</definedName>
    <definedName name="fdsg" localSheetId="1">'[13]Table 39_'!#REF!</definedName>
    <definedName name="fdsg" localSheetId="3">'[13]Table 39_'!#REF!</definedName>
    <definedName name="fdsg" localSheetId="9">'[13]Table 39_'!#REF!</definedName>
    <definedName name="fdsg" localSheetId="15">'[13]Table 39_'!#REF!</definedName>
    <definedName name="fdsg">'[13]Table 39_'!#REF!</definedName>
    <definedName name="fdtv" localSheetId="1">#REF!</definedName>
    <definedName name="fdtv" localSheetId="3">#REF!</definedName>
    <definedName name="fdtv" localSheetId="9">#REF!</definedName>
    <definedName name="fdtv" localSheetId="15">#REF!</definedName>
    <definedName name="fdtv">#REF!</definedName>
    <definedName name="FebruaryIC" localSheetId="1">#REF!</definedName>
    <definedName name="FebruaryIC" localSheetId="3">#REF!</definedName>
    <definedName name="FebruaryIC" localSheetId="9">#REF!</definedName>
    <definedName name="FebruaryIC" localSheetId="15">#REF!</definedName>
    <definedName name="FebruaryIC">#REF!</definedName>
    <definedName name="FebruaryII" localSheetId="1">#REF!</definedName>
    <definedName name="FebruaryII" localSheetId="3">#REF!</definedName>
    <definedName name="FebruaryII" localSheetId="9">#REF!</definedName>
    <definedName name="FebruaryII" localSheetId="15">#REF!</definedName>
    <definedName name="FebruaryII">#REF!</definedName>
    <definedName name="FebruaryL" localSheetId="1">#REF!</definedName>
    <definedName name="FebruaryL" localSheetId="3">#REF!</definedName>
    <definedName name="FebruaryL" localSheetId="9">#REF!</definedName>
    <definedName name="FebruaryL" localSheetId="15">#REF!</definedName>
    <definedName name="FebruaryL">#REF!</definedName>
    <definedName name="Fed_FundsBanks" localSheetId="1">[19]S.P.23!#REF!</definedName>
    <definedName name="Fed_FundsBanks" localSheetId="3">[19]S.P.23!#REF!</definedName>
    <definedName name="Fed_FundsBanks" localSheetId="9">[19]S.P.23!#REF!</definedName>
    <definedName name="Fed_FundsBanks" localSheetId="15">[19]S.P.23!#REF!</definedName>
    <definedName name="Fed_FundsBanks">[19]S.P.23!#REF!</definedName>
    <definedName name="Fed_fundsbanks_percent" localSheetId="1">[19]S.P.23!#REF!</definedName>
    <definedName name="Fed_fundsbanks_percent" localSheetId="3">[19]S.P.23!#REF!</definedName>
    <definedName name="Fed_fundsbanks_percent" localSheetId="9">[19]S.P.23!#REF!</definedName>
    <definedName name="Fed_fundsbanks_percent" localSheetId="15">[19]S.P.23!#REF!</definedName>
    <definedName name="Fed_fundsbanks_percent">[19]S.P.23!#REF!</definedName>
    <definedName name="Fed_fundsnon_bank_percent" localSheetId="1">[19]S.P.23!#REF!</definedName>
    <definedName name="Fed_fundsnon_bank_percent" localSheetId="3">[19]S.P.23!#REF!</definedName>
    <definedName name="Fed_fundsnon_bank_percent" localSheetId="9">[19]S.P.23!#REF!</definedName>
    <definedName name="Fed_fundsnon_bank_percent" localSheetId="15">[19]S.P.23!#REF!</definedName>
    <definedName name="Fed_fundsnon_bank_percent">[19]S.P.23!#REF!</definedName>
    <definedName name="Fed_Fundsnon_banks" localSheetId="1">[19]S.P.23!#REF!</definedName>
    <definedName name="Fed_Fundsnon_banks" localSheetId="3">[19]S.P.23!#REF!</definedName>
    <definedName name="Fed_Fundsnon_banks" localSheetId="9">[19]S.P.23!#REF!</definedName>
    <definedName name="Fed_Fundsnon_banks" localSheetId="15">[19]S.P.23!#REF!</definedName>
    <definedName name="Fed_Fundsnon_banks">[19]S.P.23!#REF!</definedName>
    <definedName name="fedfundsbanks" localSheetId="1">[19]S.P.23!#REF!</definedName>
    <definedName name="fedfundsbanks" localSheetId="3">[19]S.P.23!#REF!</definedName>
    <definedName name="fedfundsbanks" localSheetId="9">[19]S.P.23!#REF!</definedName>
    <definedName name="fedfundsbanks" localSheetId="15">[19]S.P.23!#REF!</definedName>
    <definedName name="fedfundsbanks">[19]S.P.23!#REF!</definedName>
    <definedName name="fedfundsnon_banks" localSheetId="1">[19]S.P.23!#REF!</definedName>
    <definedName name="fedfundsnon_banks" localSheetId="3">[19]S.P.23!#REF!</definedName>
    <definedName name="fedfundsnon_banks" localSheetId="9">[19]S.P.23!#REF!</definedName>
    <definedName name="fedfundsnon_banks" localSheetId="15">[19]S.P.23!#REF!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6" hidden="1">#N/A</definedName>
    <definedName name="ff" hidden="1">BS!ff</definedName>
    <definedName name="fff" localSheetId="1">BS!fff</definedName>
    <definedName name="fff" localSheetId="0">#N/A</definedName>
    <definedName name="fff" localSheetId="3">'Przychody prowizyjne'!fff</definedName>
    <definedName name="fff" localSheetId="16">#N/A</definedName>
    <definedName name="fff">BS!fff</definedName>
    <definedName name="ffff" localSheetId="1">BS!ffff</definedName>
    <definedName name="ffff" localSheetId="0">#N/A</definedName>
    <definedName name="ffff" localSheetId="3">'Przychody prowizyjne'!ffff</definedName>
    <definedName name="ffff" localSheetId="16">#N/A</definedName>
    <definedName name="ffff">BS!ffff</definedName>
    <definedName name="fffff" localSheetId="1">BS!fffff</definedName>
    <definedName name="fffff" localSheetId="0">#N/A</definedName>
    <definedName name="fffff" localSheetId="3">'Przychody prowizyjne'!fffff</definedName>
    <definedName name="fffff" localSheetId="16">#N/A</definedName>
    <definedName name="fffff">BS!fffff</definedName>
    <definedName name="ffffff" localSheetId="1">BS!ffffff</definedName>
    <definedName name="ffffff" localSheetId="0">#N/A</definedName>
    <definedName name="ffffff" localSheetId="3">'Przychody prowizyjne'!ffffff</definedName>
    <definedName name="ffffff" localSheetId="16">#N/A</definedName>
    <definedName name="ffffff">BS!ffffff</definedName>
    <definedName name="ffmovs" localSheetId="1">#REF!</definedName>
    <definedName name="ffmovs" localSheetId="3">#REF!</definedName>
    <definedName name="ffmovs" localSheetId="9">#REF!</definedName>
    <definedName name="ffmovs" localSheetId="15">#REF!</definedName>
    <definedName name="ffmovs">#REF!</definedName>
    <definedName name="fg" localSheetId="1" hidden="1">{"'BZ SA P&amp;l (fORECAST)'!$A$1:$BR$26"}</definedName>
    <definedName name="fg" localSheetId="0" hidden="1">{"'BZ SA P&amp;l (fORECAST)'!$A$1:$BR$26"}</definedName>
    <definedName name="fg" hidden="1">{"'BZ SA P&amp;l (fORECAST)'!$A$1:$BR$26"}</definedName>
    <definedName name="fgf" localSheetId="1">'[15]Table 39_'!#REF!</definedName>
    <definedName name="fgf" localSheetId="3">'[15]Table 39_'!#REF!</definedName>
    <definedName name="fgf" localSheetId="9">'[15]Table 39_'!#REF!</definedName>
    <definedName name="fgf" localSheetId="15">'[15]Table 39_'!#REF!</definedName>
    <definedName name="fgf">'[15]Table 39_'!#REF!</definedName>
    <definedName name="fghjk">[2]!fghjk</definedName>
    <definedName name="fixing">[23]kursy!$A$1:$G$65536</definedName>
    <definedName name="FL2000M" localSheetId="1">#REF!</definedName>
    <definedName name="FL2000M" localSheetId="3">#REF!</definedName>
    <definedName name="FL2000M" localSheetId="9">#REF!</definedName>
    <definedName name="FL2000M" localSheetId="15">#REF!</definedName>
    <definedName name="FL2000M">#REF!</definedName>
    <definedName name="FL2000Y" localSheetId="1">#REF!</definedName>
    <definedName name="FL2000Y" localSheetId="3">#REF!</definedName>
    <definedName name="FL2000Y" localSheetId="9">#REF!</definedName>
    <definedName name="FL2000Y" localSheetId="15">#REF!</definedName>
    <definedName name="FL2000Y">#REF!</definedName>
    <definedName name="FL2001M" localSheetId="1">#REF!</definedName>
    <definedName name="FL2001M" localSheetId="3">#REF!</definedName>
    <definedName name="FL2001M" localSheetId="9">#REF!</definedName>
    <definedName name="FL2001M" localSheetId="15">#REF!</definedName>
    <definedName name="FL2001M">#REF!</definedName>
    <definedName name="FL2001Y" localSheetId="1">#REF!</definedName>
    <definedName name="FL2001Y" localSheetId="3">#REF!</definedName>
    <definedName name="FL2001Y" localSheetId="9">#REF!</definedName>
    <definedName name="FL2001Y" localSheetId="15">#REF!</definedName>
    <definedName name="FL2001Y">#REF!</definedName>
    <definedName name="FLHPINC" localSheetId="1">#REF!</definedName>
    <definedName name="FLHPINC" localSheetId="3">#REF!</definedName>
    <definedName name="FLHPINC" localSheetId="9">#REF!</definedName>
    <definedName name="FLHPINC" localSheetId="15">#REF!</definedName>
    <definedName name="FLHPINC">#REF!</definedName>
    <definedName name="flrent" localSheetId="1">#REF!</definedName>
    <definedName name="flrent" localSheetId="3">#REF!</definedName>
    <definedName name="flrent" localSheetId="9">#REF!</definedName>
    <definedName name="flrent" localSheetId="15">#REF!</definedName>
    <definedName name="flrent">#REF!</definedName>
    <definedName name="Format" localSheetId="1">#REF!</definedName>
    <definedName name="Format" localSheetId="3">#REF!</definedName>
    <definedName name="Format" localSheetId="9">#REF!</definedName>
    <definedName name="Format" localSheetId="15">#REF!</definedName>
    <definedName name="Format">#REF!</definedName>
    <definedName name="FRA_dt" localSheetId="1">#REF!</definedName>
    <definedName name="FRA_dt" localSheetId="3">#REF!</definedName>
    <definedName name="FRA_dt" localSheetId="9">#REF!</definedName>
    <definedName name="FRA_dt" localSheetId="15">#REF!</definedName>
    <definedName name="FRA_dt">#REF!</definedName>
    <definedName name="Frequency">[20]Lists!$A$21:$A$25</definedName>
    <definedName name="FS" localSheetId="1" hidden="1">{"'BZ SA P&amp;l (fORECAST)'!$A$1:$BR$26"}</definedName>
    <definedName name="FS" localSheetId="0"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hidden="1">{"'BZ SA P&amp;l (fORECAST)'!$A$1:$BR$26"}</definedName>
    <definedName name="FUND2000M" localSheetId="1">#REF!</definedName>
    <definedName name="FUND2000M" localSheetId="3">#REF!</definedName>
    <definedName name="FUND2000M" localSheetId="9">#REF!</definedName>
    <definedName name="FUND2000M" localSheetId="15">#REF!</definedName>
    <definedName name="FUND2000M">#REF!</definedName>
    <definedName name="FUND2000Y" localSheetId="1">#REF!</definedName>
    <definedName name="FUND2000Y" localSheetId="3">#REF!</definedName>
    <definedName name="FUND2000Y" localSheetId="9">#REF!</definedName>
    <definedName name="FUND2000Y" localSheetId="15">#REF!</definedName>
    <definedName name="FUND2000Y">#REF!</definedName>
    <definedName name="FUND2001M" localSheetId="1">#REF!</definedName>
    <definedName name="FUND2001M" localSheetId="3">#REF!</definedName>
    <definedName name="FUND2001M" localSheetId="9">#REF!</definedName>
    <definedName name="FUND2001M" localSheetId="15">#REF!</definedName>
    <definedName name="FUND2001M">#REF!</definedName>
    <definedName name="FUND2001Y" localSheetId="1">#REF!</definedName>
    <definedName name="FUND2001Y" localSheetId="3">#REF!</definedName>
    <definedName name="FUND2001Y" localSheetId="9">#REF!</definedName>
    <definedName name="FUND2001Y" localSheetId="15">#REF!</definedName>
    <definedName name="FUND2001Y">#REF!</definedName>
    <definedName name="GBH2000M" localSheetId="1">#REF!</definedName>
    <definedName name="GBH2000M" localSheetId="3">#REF!</definedName>
    <definedName name="GBH2000M" localSheetId="9">#REF!</definedName>
    <definedName name="GBH2000M" localSheetId="15">#REF!</definedName>
    <definedName name="GBH2000M">#REF!</definedName>
    <definedName name="GBH2000Y" localSheetId="1">#REF!</definedName>
    <definedName name="GBH2000Y" localSheetId="3">#REF!</definedName>
    <definedName name="GBH2000Y" localSheetId="9">#REF!</definedName>
    <definedName name="GBH2000Y" localSheetId="15">#REF!</definedName>
    <definedName name="GBH2000Y">#REF!</definedName>
    <definedName name="GBH2001M" localSheetId="1">#REF!</definedName>
    <definedName name="GBH2001M" localSheetId="3">#REF!</definedName>
    <definedName name="GBH2001M" localSheetId="9">#REF!</definedName>
    <definedName name="GBH2001M" localSheetId="15">#REF!</definedName>
    <definedName name="GBH2001M">#REF!</definedName>
    <definedName name="GBH2001Y" localSheetId="1">#REF!</definedName>
    <definedName name="GBH2001Y" localSheetId="3">#REF!</definedName>
    <definedName name="GBH2001Y" localSheetId="9">#REF!</definedName>
    <definedName name="GBH2001Y" localSheetId="15">#REF!</definedName>
    <definedName name="GBH2001Y">#REF!</definedName>
    <definedName name="GBP" localSheetId="1">#REF!</definedName>
    <definedName name="GBP" localSheetId="3">#REF!</definedName>
    <definedName name="GBP" localSheetId="9">#REF!</definedName>
    <definedName name="GBP" localSheetId="15">#REF!</definedName>
    <definedName name="GBP">#REF!</definedName>
    <definedName name="gdwill1" localSheetId="1">[19]S.P.29!#REF!</definedName>
    <definedName name="gdwill1" localSheetId="3">[19]S.P.29!#REF!</definedName>
    <definedName name="gdwill1" localSheetId="9">[19]S.P.29!#REF!</definedName>
    <definedName name="gdwill1" localSheetId="15">[19]S.P.29!#REF!</definedName>
    <definedName name="gdwill1">[19]S.P.29!#REF!</definedName>
    <definedName name="gdwill2" localSheetId="1">[19]S.P.29!#REF!</definedName>
    <definedName name="gdwill2" localSheetId="3">[19]S.P.29!#REF!</definedName>
    <definedName name="gdwill2" localSheetId="9">[19]S.P.29!#REF!</definedName>
    <definedName name="gdwill2" localSheetId="15">[19]S.P.29!#REF!</definedName>
    <definedName name="gdwill2">[19]S.P.29!#REF!</definedName>
    <definedName name="gdwill3" localSheetId="1">[19]S.P.29!#REF!</definedName>
    <definedName name="gdwill3" localSheetId="3">[19]S.P.29!#REF!</definedName>
    <definedName name="gdwill3" localSheetId="9">[19]S.P.29!#REF!</definedName>
    <definedName name="gdwill3" localSheetId="15">[19]S.P.29!#REF!</definedName>
    <definedName name="gdwill3">[19]S.P.29!#REF!</definedName>
    <definedName name="gf" localSheetId="1" hidden="1">{"'BZ SA P&amp;l (fORECAST)'!$A$1:$BR$26"}</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6">#N/A</definedName>
    <definedName name="ggg">BS!ggg</definedName>
    <definedName name="gggg" localSheetId="1">BS!gggg</definedName>
    <definedName name="gggg" localSheetId="0">#N/A</definedName>
    <definedName name="gggg" localSheetId="3">'Przychody prowizyjne'!gggg</definedName>
    <definedName name="gggg" localSheetId="16">#N/A</definedName>
    <definedName name="gggg">BS!gggg</definedName>
    <definedName name="ggggg" localSheetId="1">BS!ggggg</definedName>
    <definedName name="ggggg" localSheetId="0">#N/A</definedName>
    <definedName name="ggggg" localSheetId="3">'Przychody prowizyjne'!ggggg</definedName>
    <definedName name="ggggg" localSheetId="16">#N/A</definedName>
    <definedName name="ggggg">BS!ggggg</definedName>
    <definedName name="GII" localSheetId="1">#REF!</definedName>
    <definedName name="GII" localSheetId="3">#REF!</definedName>
    <definedName name="GII" localSheetId="9">#REF!</definedName>
    <definedName name="GII" localSheetId="15">#REF!</definedName>
    <definedName name="GII">#REF!</definedName>
    <definedName name="gilts" localSheetId="1">[19]S.P.2!#REF!</definedName>
    <definedName name="gilts" localSheetId="3">[19]S.P.2!#REF!</definedName>
    <definedName name="gilts" localSheetId="9">[19]S.P.2!#REF!</definedName>
    <definedName name="gilts" localSheetId="15">[19]S.P.2!#REF!</definedName>
    <definedName name="gilts">[19]S.P.2!#REF!</definedName>
    <definedName name="gilts10" localSheetId="1">[19]S.P.3!#REF!</definedName>
    <definedName name="gilts10" localSheetId="3">[19]S.P.3!#REF!</definedName>
    <definedName name="gilts10" localSheetId="9">[19]S.P.3!#REF!</definedName>
    <definedName name="gilts10" localSheetId="15">[19]S.P.3!#REF!</definedName>
    <definedName name="gilts10">[19]S.P.3!#REF!</definedName>
    <definedName name="gilts20" localSheetId="1">[19]S.P.2!#REF!</definedName>
    <definedName name="gilts20" localSheetId="3">[19]S.P.2!#REF!</definedName>
    <definedName name="gilts20" localSheetId="9">[19]S.P.2!#REF!</definedName>
    <definedName name="gilts20" localSheetId="15">[19]S.P.2!#REF!</definedName>
    <definedName name="gilts20">[19]S.P.2!#REF!</definedName>
    <definedName name="GotoErrGrid" localSheetId="1">#REF!</definedName>
    <definedName name="GotoErrGrid" localSheetId="3">#REF!</definedName>
    <definedName name="GotoErrGrid" localSheetId="9">#REF!</definedName>
    <definedName name="GotoErrGrid" localSheetId="15">#REF!</definedName>
    <definedName name="GotoErrGrid">#REF!</definedName>
    <definedName name="GotoErrMsg" localSheetId="1">#REF!</definedName>
    <definedName name="GotoErrMsg" localSheetId="3">#REF!</definedName>
    <definedName name="GotoErrMsg" localSheetId="9">#REF!</definedName>
    <definedName name="GotoErrMsg" localSheetId="15">#REF!</definedName>
    <definedName name="GotoErrMsg">#REF!</definedName>
    <definedName name="Gototitles" localSheetId="1">#REF!</definedName>
    <definedName name="Gototitles" localSheetId="3">#REF!</definedName>
    <definedName name="Gototitles" localSheetId="9">#REF!</definedName>
    <definedName name="Gototitles" localSheetId="15">#REF!</definedName>
    <definedName name="Gototitles">#REF!</definedName>
    <definedName name="Gotówka_i_operacje_z_bankiem_centralnym" localSheetId="1">#REF!</definedName>
    <definedName name="Gotówka_i_operacje_z_bankiem_centralnym" localSheetId="3">#REF!</definedName>
    <definedName name="Gotówka_i_operacje_z_bankiem_centralnym" localSheetId="9">#REF!</definedName>
    <definedName name="Gotówka_i_operacje_z_bankiem_centralnym" localSheetId="15">#REF!</definedName>
    <definedName name="Gotówka_i_operacje_z_bankiem_centralnym" localSheetId="16">#REF!</definedName>
    <definedName name="Gotówka_i_operacje_z_bankiem_centralnym">#REF!</definedName>
    <definedName name="Grading" localSheetId="1">#REF!</definedName>
    <definedName name="Grading" localSheetId="3">#REF!</definedName>
    <definedName name="Grading" localSheetId="9">#REF!</definedName>
    <definedName name="Grading" localSheetId="15">#REF!</definedName>
    <definedName name="Grading" localSheetId="16">#REF!</definedName>
    <definedName name="Grading">#REF!</definedName>
    <definedName name="groshedg20" localSheetId="1">[19]S.P.2!#REF!</definedName>
    <definedName name="groshedg20" localSheetId="3">[19]S.P.2!#REF!</definedName>
    <definedName name="groshedg20" localSheetId="9">[19]S.P.2!#REF!</definedName>
    <definedName name="groshedg20" localSheetId="15">[19]S.P.2!#REF!</definedName>
    <definedName name="groshedg20">[19]S.P.2!#REF!</definedName>
    <definedName name="grosinv20" localSheetId="1">[19]S.P.2!#REF!</definedName>
    <definedName name="grosinv20" localSheetId="3">[19]S.P.2!#REF!</definedName>
    <definedName name="grosinv20" localSheetId="9">[19]S.P.2!#REF!</definedName>
    <definedName name="grosinv20" localSheetId="15">[19]S.P.2!#REF!</definedName>
    <definedName name="grosinv20">[19]S.P.2!#REF!</definedName>
    <definedName name="grprelief_paid" localSheetId="1">#REF!</definedName>
    <definedName name="grprelief_paid" localSheetId="3">#REF!</definedName>
    <definedName name="grprelief_paid" localSheetId="9">#REF!</definedName>
    <definedName name="grprelief_paid" localSheetId="15">#REF!</definedName>
    <definedName name="grprelief_paid">#REF!</definedName>
    <definedName name="grprelief_received" localSheetId="1">#REF!</definedName>
    <definedName name="grprelief_received" localSheetId="3">#REF!</definedName>
    <definedName name="grprelief_received" localSheetId="9">#REF!</definedName>
    <definedName name="grprelief_received" localSheetId="15">#REF!</definedName>
    <definedName name="grprelief_received">#REF!</definedName>
    <definedName name="grupa" localSheetId="1">[36]grupa!#REF!</definedName>
    <definedName name="grupa" localSheetId="4">[36]grupa!#REF!</definedName>
    <definedName name="grupa" localSheetId="3">[36]grupa!#REF!</definedName>
    <definedName name="grupa" localSheetId="9">[36]grupa!#REF!</definedName>
    <definedName name="grupa" localSheetId="15">[36]grupa!#REF!</definedName>
    <definedName name="grupa" localSheetId="16">[37]grupa!#REF!</definedName>
    <definedName name="grupa">[36]grupa!#REF!</definedName>
    <definedName name="Grupa2000M" localSheetId="1">#REF!</definedName>
    <definedName name="Grupa2000M" localSheetId="3">#REF!</definedName>
    <definedName name="Grupa2000M" localSheetId="9">#REF!</definedName>
    <definedName name="Grupa2000M" localSheetId="15">#REF!</definedName>
    <definedName name="Grupa2000M">#REF!</definedName>
    <definedName name="Grupa2000Y" localSheetId="1">#REF!</definedName>
    <definedName name="Grupa2000Y" localSheetId="3">#REF!</definedName>
    <definedName name="Grupa2000Y" localSheetId="9">#REF!</definedName>
    <definedName name="Grupa2000Y" localSheetId="15">#REF!</definedName>
    <definedName name="Grupa2000Y">#REF!</definedName>
    <definedName name="Grupa2001M" localSheetId="1">#REF!</definedName>
    <definedName name="Grupa2001M" localSheetId="3">#REF!</definedName>
    <definedName name="Grupa2001M" localSheetId="9">#REF!</definedName>
    <definedName name="Grupa2001M" localSheetId="15">#REF!</definedName>
    <definedName name="Grupa2001M">#REF!</definedName>
    <definedName name="Grupa2001Y" localSheetId="1">#REF!</definedName>
    <definedName name="Grupa2001Y" localSheetId="3">#REF!</definedName>
    <definedName name="Grupa2001Y" localSheetId="9">#REF!</definedName>
    <definedName name="Grupa2001Y" localSheetId="15">#REF!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hidden="1">{"'BZ SA P&amp;l (fORECAST)'!$A$1:$BR$26"}</definedName>
    <definedName name="Header" localSheetId="1">#REF!</definedName>
    <definedName name="Header" localSheetId="3">#REF!</definedName>
    <definedName name="Header" localSheetId="9">#REF!</definedName>
    <definedName name="Header" localSheetId="15">#REF!</definedName>
    <definedName name="Header">#REF!</definedName>
    <definedName name="Hedge" localSheetId="1">#REF!</definedName>
    <definedName name="Hedge" localSheetId="3">#REF!</definedName>
    <definedName name="Hedge" localSheetId="9">#REF!</definedName>
    <definedName name="Hedge" localSheetId="15">#REF!</definedName>
    <definedName name="Hedge">#REF!</definedName>
    <definedName name="hedge_07" localSheetId="1">#REF!</definedName>
    <definedName name="hedge_07" localSheetId="3">#REF!</definedName>
    <definedName name="hedge_07" localSheetId="9">#REF!</definedName>
    <definedName name="hedge_07" localSheetId="15">#REF!</definedName>
    <definedName name="hedge_07">#REF!</definedName>
    <definedName name="hedge_08" localSheetId="1">#REF!</definedName>
    <definedName name="hedge_08" localSheetId="3">#REF!</definedName>
    <definedName name="hedge_08" localSheetId="9">#REF!</definedName>
    <definedName name="hedge_08" localSheetId="15">#REF!</definedName>
    <definedName name="hedge_08">#REF!</definedName>
    <definedName name="hefjwdfjk" localSheetId="1">'[5]wybrane dane finansowe 1'!#REF!</definedName>
    <definedName name="hefjwdfjk" localSheetId="3">'[5]wybrane dane finansowe 1'!#REF!</definedName>
    <definedName name="hefjwdfjk" localSheetId="9">'[5]wybrane dane finansowe 1'!#REF!</definedName>
    <definedName name="hefjwdfjk" localSheetId="15">'[5]wybrane dane finansowe 1'!#REF!</definedName>
    <definedName name="hefjwdfjk" localSheetId="16">'[5]wybrane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6">#N/A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6"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6">#N/A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hidden="1">{"'BZ SA P&amp;l (fORECAST)'!$A$1:$BR$26"}</definedName>
    <definedName name="hjsufyufdfsfsf">#N/A</definedName>
    <definedName name="ho" localSheetId="1">#REF!</definedName>
    <definedName name="ho" localSheetId="3">#REF!</definedName>
    <definedName name="ho" localSheetId="9">#REF!</definedName>
    <definedName name="ho" localSheetId="15">#REF!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3">#REF!</definedName>
    <definedName name="hy" localSheetId="9">#REF!</definedName>
    <definedName name="hy" localSheetId="15">#REF!</definedName>
    <definedName name="hy">#REF!</definedName>
    <definedName name="HypDateTimeFormat">"mm/dd/yy HH:MM AM/PM"</definedName>
    <definedName name="HypIntgFormat">"###0"</definedName>
    <definedName name="HypRealFormat">"#,##0.#####"</definedName>
    <definedName name="hyukj" localSheetId="1">#REF!</definedName>
    <definedName name="hyukj" localSheetId="3">#REF!</definedName>
    <definedName name="hyukj" localSheetId="9">#REF!</definedName>
    <definedName name="hyukj" localSheetId="15">#REF!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3">#REF!</definedName>
    <definedName name="IAF06_2007" localSheetId="9">#REF!</definedName>
    <definedName name="IAF06_2007" localSheetId="15">#REF!</definedName>
    <definedName name="IAF06_2007">#REF!</definedName>
    <definedName name="IAF2006_2" localSheetId="1">#REF!</definedName>
    <definedName name="IAF2006_2" localSheetId="3">#REF!</definedName>
    <definedName name="IAF2006_2" localSheetId="9">#REF!</definedName>
    <definedName name="IAF2006_2" localSheetId="15">#REF!</definedName>
    <definedName name="IAF2006_2">#REF!</definedName>
    <definedName name="IBNR" localSheetId="1">#REF!</definedName>
    <definedName name="IBNR" localSheetId="3">#REF!</definedName>
    <definedName name="IBNR" localSheetId="9">#REF!</definedName>
    <definedName name="IBNR" localSheetId="15">#REF!</definedName>
    <definedName name="IBNR">#REF!</definedName>
    <definedName name="ICBS" localSheetId="1">#REF!</definedName>
    <definedName name="ICBS" localSheetId="3">#REF!</definedName>
    <definedName name="ICBS" localSheetId="9">#REF!</definedName>
    <definedName name="ICBS" localSheetId="15">#REF!</definedName>
    <definedName name="ICBS">#REF!</definedName>
    <definedName name="ID" localSheetId="1">#REF!</definedName>
    <definedName name="ID" localSheetId="3">#REF!</definedName>
    <definedName name="ID" localSheetId="9">#REF!</definedName>
    <definedName name="ID" localSheetId="15">#REF!</definedName>
    <definedName name="ID" localSheetId="16">#REF!</definedName>
    <definedName name="ID">#REF!</definedName>
    <definedName name="ID_XBRL" localSheetId="1">#REF!</definedName>
    <definedName name="ID_XBRL" localSheetId="3">#REF!</definedName>
    <definedName name="ID_XBRL" localSheetId="9">#REF!</definedName>
    <definedName name="ID_XBRL" localSheetId="15">#REF!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9">'[30]wybrane dane finansowe 1'!#REF!</definedName>
    <definedName name="iiiiiiiiiiiiiiiiiiiiiiiiiiiiiiiiiiiiiiiiiiiiiiiiiiiiiiiiiiiiiiiiiiiiiiii" localSheetId="15">'[30]wybrane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1">#REF!</definedName>
    <definedName name="Industry" localSheetId="3">#REF!</definedName>
    <definedName name="Industry" localSheetId="9">#REF!</definedName>
    <definedName name="Industry" localSheetId="15">#REF!</definedName>
    <definedName name="Industry" localSheetId="16">#REF!</definedName>
    <definedName name="Industry">#REF!</definedName>
    <definedName name="inf" localSheetId="1">#REF!</definedName>
    <definedName name="inf" localSheetId="3">#REF!</definedName>
    <definedName name="inf" localSheetId="9">#REF!</definedName>
    <definedName name="inf" localSheetId="15">#REF!</definedName>
    <definedName name="inf">#REF!</definedName>
    <definedName name="inf_2" localSheetId="1">#REF!</definedName>
    <definedName name="inf_2" localSheetId="3">#REF!</definedName>
    <definedName name="inf_2" localSheetId="9">#REF!</definedName>
    <definedName name="inf_2" localSheetId="15">#REF!</definedName>
    <definedName name="inf_2">#REF!</definedName>
    <definedName name="Informacja_dodatkowa07" localSheetId="1">#REF!</definedName>
    <definedName name="Informacja_dodatkowa07" localSheetId="3">#REF!</definedName>
    <definedName name="Informacja_dodatkowa07" localSheetId="9">#REF!</definedName>
    <definedName name="Informacja_dodatkowa07" localSheetId="15">#REF!</definedName>
    <definedName name="Informacja_dodatkowa07" localSheetId="16">#REF!</definedName>
    <definedName name="Informacja_dodatkowa07">#REF!</definedName>
    <definedName name="Informacja_dodatkowa08" localSheetId="1">#REF!</definedName>
    <definedName name="Informacja_dodatkowa08" localSheetId="3">#REF!</definedName>
    <definedName name="Informacja_dodatkowa08" localSheetId="9">#REF!</definedName>
    <definedName name="Informacja_dodatkowa08" localSheetId="15">#REF!</definedName>
    <definedName name="Informacja_dodatkowa08" localSheetId="16">#REF!</definedName>
    <definedName name="Informacja_dodatkowa08">#REF!</definedName>
    <definedName name="Investments_in_associates_12_2007" localSheetId="1">#REF!</definedName>
    <definedName name="Investments_in_associates_12_2007" localSheetId="3">#REF!</definedName>
    <definedName name="Investments_in_associates_12_2007" localSheetId="9">#REF!</definedName>
    <definedName name="Investments_in_associates_12_2007" localSheetId="15">#REF!</definedName>
    <definedName name="Investments_in_associates_12_2007">#REF!</definedName>
    <definedName name="Investments_in_associates_12_2008" localSheetId="1">#REF!</definedName>
    <definedName name="Investments_in_associates_12_2008" localSheetId="3">#REF!</definedName>
    <definedName name="Investments_in_associates_12_2008" localSheetId="9">#REF!</definedName>
    <definedName name="Investments_in_associates_12_2008" localSheetId="15">#REF!</definedName>
    <definedName name="Investments_in_associates_12_2008">#REF!</definedName>
    <definedName name="Inwestycje_w_podmioty" localSheetId="1">#REF!</definedName>
    <definedName name="Inwestycje_w_podmioty" localSheetId="3">#REF!</definedName>
    <definedName name="Inwestycje_w_podmioty" localSheetId="9">#REF!</definedName>
    <definedName name="Inwestycje_w_podmioty" localSheetId="15">#REF!</definedName>
    <definedName name="Inwestycje_w_podmioty" localSheetId="16">#REF!</definedName>
    <definedName name="Inwestycje_w_podmioty">#REF!</definedName>
    <definedName name="Inwestycyjne_aktywa_finansowe" localSheetId="1">#REF!</definedName>
    <definedName name="Inwestycyjne_aktywa_finansowe" localSheetId="3">#REF!</definedName>
    <definedName name="Inwestycyjne_aktywa_finansowe" localSheetId="9">#REF!</definedName>
    <definedName name="Inwestycyjne_aktywa_finansowe" localSheetId="15">#REF!</definedName>
    <definedName name="Inwestycyjne_aktywa_finansowe" localSheetId="16">#REF!</definedName>
    <definedName name="Inwestycyjne_aktywa_finansowe">#REF!</definedName>
    <definedName name="IRS_dt" localSheetId="1">#REF!</definedName>
    <definedName name="IRS_dt" localSheetId="3">#REF!</definedName>
    <definedName name="IRS_dt" localSheetId="9">#REF!</definedName>
    <definedName name="IRS_dt" localSheetId="15">#REF!</definedName>
    <definedName name="IRS_dt">#REF!</definedName>
    <definedName name="IRS_dw" localSheetId="1">#REF!</definedName>
    <definedName name="IRS_dw" localSheetId="3">#REF!</definedName>
    <definedName name="IRS_dw" localSheetId="9">#REF!</definedName>
    <definedName name="IRS_dw" localSheetId="15">#REF!</definedName>
    <definedName name="IRS_dw">#REF!</definedName>
    <definedName name="IV_1" localSheetId="1">#REF!</definedName>
    <definedName name="IV_1" localSheetId="3">#REF!</definedName>
    <definedName name="IV_1" localSheetId="9">#REF!</definedName>
    <definedName name="IV_1" localSheetId="15">#REF!</definedName>
    <definedName name="IV_1">#REF!</definedName>
    <definedName name="IV_2" localSheetId="1">#REF!</definedName>
    <definedName name="IV_2" localSheetId="3">#REF!</definedName>
    <definedName name="IV_2" localSheetId="9">#REF!</definedName>
    <definedName name="IV_2" localSheetId="15">#REF!</definedName>
    <definedName name="IV_2" localSheetId="16">#REF!</definedName>
    <definedName name="IV_2">#REF!</definedName>
    <definedName name="IX.2005">#N/A</definedName>
    <definedName name="jakikredyt">[21]nazwy!$E$1:$E$13</definedName>
    <definedName name="jakikredyt3">[40]nazwy!$E$1:$E$15</definedName>
    <definedName name="JanuaryL" localSheetId="1">#REF!</definedName>
    <definedName name="JanuaryL" localSheetId="3">#REF!</definedName>
    <definedName name="JanuaryL" localSheetId="9">#REF!</definedName>
    <definedName name="JanuaryL" localSheetId="15">#REF!</definedName>
    <definedName name="JanuaryL">#REF!</definedName>
    <definedName name="JedenRadekPodSestavou" localSheetId="1">#REF!</definedName>
    <definedName name="JedenRadekPodSestavou" localSheetId="3">#REF!</definedName>
    <definedName name="JedenRadekPodSestavou" localSheetId="9">#REF!</definedName>
    <definedName name="JedenRadekPodSestavou" localSheetId="15">#REF!</definedName>
    <definedName name="JedenRadekPodSestavou">#REF!</definedName>
    <definedName name="JedenRadekPodSestavou_11" localSheetId="1">#REF!</definedName>
    <definedName name="JedenRadekPodSestavou_11" localSheetId="3">#REF!</definedName>
    <definedName name="JedenRadekPodSestavou_11" localSheetId="9">#REF!</definedName>
    <definedName name="JedenRadekPodSestavou_11" localSheetId="15">#REF!</definedName>
    <definedName name="JedenRadekPodSestavou_11">#REF!</definedName>
    <definedName name="JedenRadekPodSestavou_2" localSheetId="1">#REF!</definedName>
    <definedName name="JedenRadekPodSestavou_2" localSheetId="3">#REF!</definedName>
    <definedName name="JedenRadekPodSestavou_2" localSheetId="9">#REF!</definedName>
    <definedName name="JedenRadekPodSestavou_2" localSheetId="15">#REF!</definedName>
    <definedName name="JedenRadekPodSestavou_2">#REF!</definedName>
    <definedName name="JedenRadekPodSestavou_28" localSheetId="1">#REF!</definedName>
    <definedName name="JedenRadekPodSestavou_28" localSheetId="3">#REF!</definedName>
    <definedName name="JedenRadekPodSestavou_28" localSheetId="9">#REF!</definedName>
    <definedName name="JedenRadekPodSestavou_28" localSheetId="15">#REF!</definedName>
    <definedName name="JedenRadekPodSestavou_28">#REF!</definedName>
    <definedName name="JedenRadekVedleSestavy" localSheetId="1">#REF!</definedName>
    <definedName name="JedenRadekVedleSestavy" localSheetId="3">#REF!</definedName>
    <definedName name="JedenRadekVedleSestavy" localSheetId="9">#REF!</definedName>
    <definedName name="JedenRadekVedleSestavy" localSheetId="15">#REF!</definedName>
    <definedName name="JedenRadekVedleSestavy">#REF!</definedName>
    <definedName name="JedenRadekVedleSestavy_11" localSheetId="1">#REF!</definedName>
    <definedName name="JedenRadekVedleSestavy_11" localSheetId="3">#REF!</definedName>
    <definedName name="JedenRadekVedleSestavy_11" localSheetId="9">#REF!</definedName>
    <definedName name="JedenRadekVedleSestavy_11" localSheetId="15">#REF!</definedName>
    <definedName name="JedenRadekVedleSestavy_11">#REF!</definedName>
    <definedName name="JedenRadekVedleSestavy_2" localSheetId="1">#REF!</definedName>
    <definedName name="JedenRadekVedleSestavy_2" localSheetId="3">#REF!</definedName>
    <definedName name="JedenRadekVedleSestavy_2" localSheetId="9">#REF!</definedName>
    <definedName name="JedenRadekVedleSestavy_2" localSheetId="15">#REF!</definedName>
    <definedName name="JedenRadekVedleSestavy_2">#REF!</definedName>
    <definedName name="JedenRadekVedleSestavy_28" localSheetId="1">#REF!</definedName>
    <definedName name="JedenRadekVedleSestavy_28" localSheetId="3">#REF!</definedName>
    <definedName name="JedenRadekVedleSestavy_28" localSheetId="9">#REF!</definedName>
    <definedName name="JedenRadekVedleSestavy_28" localSheetId="15">#REF!</definedName>
    <definedName name="JedenRadekVedleSestavy_28">#REF!</definedName>
    <definedName name="jednostka_raportująca" localSheetId="16">[41]lista!$B$2:$B$3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6"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6"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6"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6"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6"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6"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6"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6"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hidden="1">{"'BZ SA P&amp;l (fORECAST)'!$A$1:$BR$26"}</definedName>
    <definedName name="JPYPLN" localSheetId="1">#REF!</definedName>
    <definedName name="JPYPLN" localSheetId="3">#REF!</definedName>
    <definedName name="JPYPLN" localSheetId="9">#REF!</definedName>
    <definedName name="JPYPLN" localSheetId="15">#REF!</definedName>
    <definedName name="JPYPLN">#REF!</definedName>
    <definedName name="JPYPLN1M" localSheetId="1">#REF!</definedName>
    <definedName name="JPYPLN1M" localSheetId="3">#REF!</definedName>
    <definedName name="JPYPLN1M" localSheetId="9">#REF!</definedName>
    <definedName name="JPYPLN1M" localSheetId="15">#REF!</definedName>
    <definedName name="JPYPLN1M">#REF!</definedName>
    <definedName name="jshhdgsud">#N/A</definedName>
    <definedName name="JulyFC" localSheetId="1">#REF!</definedName>
    <definedName name="JulyFC" localSheetId="3">#REF!</definedName>
    <definedName name="JulyFC" localSheetId="9">#REF!</definedName>
    <definedName name="JulyFC" localSheetId="15">#REF!</definedName>
    <definedName name="JulyFC">#REF!</definedName>
    <definedName name="JulyIC" localSheetId="1">#REF!</definedName>
    <definedName name="JulyIC" localSheetId="3">#REF!</definedName>
    <definedName name="JulyIC" localSheetId="9">#REF!</definedName>
    <definedName name="JulyIC" localSheetId="15">#REF!</definedName>
    <definedName name="JulyIC">#REF!</definedName>
    <definedName name="JulyII" localSheetId="1">#REF!</definedName>
    <definedName name="JulyII" localSheetId="3">#REF!</definedName>
    <definedName name="JulyII" localSheetId="9">#REF!</definedName>
    <definedName name="JulyII" localSheetId="15">#REF!</definedName>
    <definedName name="JulyII">#REF!</definedName>
    <definedName name="JulyL" localSheetId="1">#REF!</definedName>
    <definedName name="JulyL" localSheetId="3">#REF!</definedName>
    <definedName name="JulyL" localSheetId="9">#REF!</definedName>
    <definedName name="JulyL" localSheetId="15">#REF!</definedName>
    <definedName name="JulyL">#REF!</definedName>
    <definedName name="Jun_2003" localSheetId="1">#REF!</definedName>
    <definedName name="Jun_2003" localSheetId="3">#REF!</definedName>
    <definedName name="Jun_2003" localSheetId="9">#REF!</definedName>
    <definedName name="Jun_2003" localSheetId="15">#REF!</definedName>
    <definedName name="Jun_2003">#REF!</definedName>
    <definedName name="JuneL" localSheetId="1">#REF!</definedName>
    <definedName name="JuneL" localSheetId="3">#REF!</definedName>
    <definedName name="JuneL" localSheetId="9">#REF!</definedName>
    <definedName name="JuneL" localSheetId="15">#REF!</definedName>
    <definedName name="JuneL">#REF!</definedName>
    <definedName name="K_11" localSheetId="1">#REF!</definedName>
    <definedName name="K_11" localSheetId="3">#REF!</definedName>
    <definedName name="K_11" localSheetId="9">#REF!</definedName>
    <definedName name="K_11" localSheetId="15">#REF!</definedName>
    <definedName name="K_11" localSheetId="16">#REF!</definedName>
    <definedName name="K_11">#REF!</definedName>
    <definedName name="K_11_1" localSheetId="1">#REF!</definedName>
    <definedName name="K_11_1" localSheetId="3">#REF!</definedName>
    <definedName name="K_11_1" localSheetId="9">#REF!</definedName>
    <definedName name="K_11_1" localSheetId="15">#REF!</definedName>
    <definedName name="K_11_1" localSheetId="16">#REF!</definedName>
    <definedName name="K_11_1">#REF!</definedName>
    <definedName name="K_11_2" localSheetId="1">#REF!</definedName>
    <definedName name="K_11_2" localSheetId="3">#REF!</definedName>
    <definedName name="K_11_2" localSheetId="9">#REF!</definedName>
    <definedName name="K_11_2" localSheetId="15">#REF!</definedName>
    <definedName name="K_11_2" localSheetId="16">#REF!</definedName>
    <definedName name="K_11_2">#REF!</definedName>
    <definedName name="K_310305" localSheetId="1">#REF!</definedName>
    <definedName name="K_310305" localSheetId="3">#REF!</definedName>
    <definedName name="K_310305" localSheetId="9">#REF!</definedName>
    <definedName name="K_310305" localSheetId="15">#REF!</definedName>
    <definedName name="K_310305" localSheetId="16">#REF!</definedName>
    <definedName name="K_310305">#REF!</definedName>
    <definedName name="K_310306" localSheetId="1">#REF!</definedName>
    <definedName name="K_310306" localSheetId="3">#REF!</definedName>
    <definedName name="K_310306" localSheetId="9">#REF!</definedName>
    <definedName name="K_310306" localSheetId="15">#REF!</definedName>
    <definedName name="K_310306" localSheetId="16">#REF!</definedName>
    <definedName name="K_310306">#REF!</definedName>
    <definedName name="K_311204" localSheetId="1">#REF!</definedName>
    <definedName name="K_311204" localSheetId="3">#REF!</definedName>
    <definedName name="K_311204" localSheetId="9">#REF!</definedName>
    <definedName name="K_311204" localSheetId="15">#REF!</definedName>
    <definedName name="K_311204" localSheetId="16">#REF!</definedName>
    <definedName name="K_311204">#REF!</definedName>
    <definedName name="K_311205" localSheetId="1">#REF!</definedName>
    <definedName name="K_311205" localSheetId="3">#REF!</definedName>
    <definedName name="K_311205" localSheetId="9">#REF!</definedName>
    <definedName name="K_311205" localSheetId="15">#REF!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9">[43]Kapitały!#REF!</definedName>
    <definedName name="K_PF" localSheetId="15">[43]Kapitały!#REF!</definedName>
    <definedName name="K_PF" localSheetId="16">[43]Kapitały!#REF!</definedName>
    <definedName name="K_PF">[43]Kapitały!#REF!</definedName>
    <definedName name="kap_skons2" localSheetId="1">'[18]kapitaly skons'!#REF!</definedName>
    <definedName name="kap_skons2" localSheetId="4">'[18]kapitaly skons'!#REF!</definedName>
    <definedName name="kap_skons2" localSheetId="3">'[18]kapitaly skons'!#REF!</definedName>
    <definedName name="kap_skons2" localSheetId="9">'[18]kapitaly skons'!#REF!</definedName>
    <definedName name="kap_skons2" localSheetId="15">'[18]kapitaly skons'!#REF!</definedName>
    <definedName name="kap_skons2" localSheetId="16">'[18]kapitaly skons'!#REF!</definedName>
    <definedName name="kap_skons2">'[18]kapitaly skons'!#REF!</definedName>
    <definedName name="Kapiatły_skons" localSheetId="1">#REF!</definedName>
    <definedName name="Kapiatły_skons" localSheetId="3">#REF!</definedName>
    <definedName name="Kapiatły_skons" localSheetId="9">#REF!</definedName>
    <definedName name="Kapiatły_skons" localSheetId="15">#REF!</definedName>
    <definedName name="Kapiatły_skons" localSheetId="16">#REF!</definedName>
    <definedName name="Kapiatły_skons">#REF!</definedName>
    <definedName name="kapitaly_0607" localSheetId="1">#REF!</definedName>
    <definedName name="kapitaly_0607" localSheetId="3">#REF!</definedName>
    <definedName name="kapitaly_0607" localSheetId="9">#REF!</definedName>
    <definedName name="kapitaly_0607" localSheetId="15">#REF!</definedName>
    <definedName name="kapitaly_0607">#REF!</definedName>
    <definedName name="kapitaly_0608" localSheetId="1">#REF!</definedName>
    <definedName name="kapitaly_0608" localSheetId="3">#REF!</definedName>
    <definedName name="kapitaly_0608" localSheetId="9">#REF!</definedName>
    <definedName name="kapitaly_0608" localSheetId="15">#REF!</definedName>
    <definedName name="kapitaly_0608">#REF!</definedName>
    <definedName name="kapitaly_1207" localSheetId="1">#REF!</definedName>
    <definedName name="kapitaly_1207" localSheetId="3">#REF!</definedName>
    <definedName name="kapitaly_1207" localSheetId="9">#REF!</definedName>
    <definedName name="kapitaly_1207" localSheetId="15">#REF!</definedName>
    <definedName name="kapitaly_1207">#REF!</definedName>
    <definedName name="kapitały_skons0608" localSheetId="1">'[18]kapitaly skons'!#REF!</definedName>
    <definedName name="kapitały_skons0608" localSheetId="4">'[18]kapitaly skons'!#REF!</definedName>
    <definedName name="kapitały_skons0608" localSheetId="3">'[18]kapitaly skons'!#REF!</definedName>
    <definedName name="kapitały_skons0608" localSheetId="9">'[18]kapitaly skons'!#REF!</definedName>
    <definedName name="kapitały_skons0608" localSheetId="15">'[18]kapitaly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1">#REF!</definedName>
    <definedName name="KL_WSK_ROK" localSheetId="3">#REF!</definedName>
    <definedName name="KL_WSK_ROK" localSheetId="9">#REF!</definedName>
    <definedName name="KL_WSK_ROK" localSheetId="15">#REF!</definedName>
    <definedName name="KL_WSK_ROK" localSheetId="16">#REF!</definedName>
    <definedName name="KL_WSK_ROK">#REF!</definedName>
    <definedName name="Komentarz">[44]lista!$J$2:$J$100</definedName>
    <definedName name="koncentracja_branz0606" localSheetId="1">'[45]branże 2008'!#REF!</definedName>
    <definedName name="koncentracja_branz0606" localSheetId="3">'[45]branże 2008'!#REF!</definedName>
    <definedName name="koncentracja_branz0606" localSheetId="9">'[45]branże 2008'!#REF!</definedName>
    <definedName name="koncentracja_branz0606" localSheetId="15">'[45]branże 2008'!#REF!</definedName>
    <definedName name="koncentracja_branz0606">'[45]branże 2008'!#REF!</definedName>
    <definedName name="Koncentracja_geogr0606" localSheetId="1">'[45]regiony 06.08'!#REF!</definedName>
    <definedName name="Koncentracja_geogr0606" localSheetId="3">'[45]regiony 06.08'!#REF!</definedName>
    <definedName name="Koncentracja_geogr0606" localSheetId="9">'[45]regiony 06.08'!#REF!</definedName>
    <definedName name="Koncentracja_geogr0606" localSheetId="15">'[45]regiony 06.08'!#REF!</definedName>
    <definedName name="Koncentracja_geogr0606">'[45]regiony 06.08'!#REF!</definedName>
    <definedName name="koniec_FBN019_4" localSheetId="1">#REF!</definedName>
    <definedName name="koniec_FBN019_4" localSheetId="3">#REF!</definedName>
    <definedName name="koniec_FBN019_4" localSheetId="9">#REF!</definedName>
    <definedName name="koniec_FBN019_4" localSheetId="15">#REF!</definedName>
    <definedName name="koniec_FBN019_4">#REF!</definedName>
    <definedName name="koniec_FBN019_6" localSheetId="1">#REF!</definedName>
    <definedName name="koniec_FBN019_6" localSheetId="3">#REF!</definedName>
    <definedName name="koniec_FBN019_6" localSheetId="9">#REF!</definedName>
    <definedName name="koniec_FBN019_6" localSheetId="15">#REF!</definedName>
    <definedName name="koniec_FBN019_6">#REF!</definedName>
    <definedName name="koniec_FBN019_7" localSheetId="1">#REF!</definedName>
    <definedName name="koniec_FBN019_7" localSheetId="3">#REF!</definedName>
    <definedName name="koniec_FBN019_7" localSheetId="9">#REF!</definedName>
    <definedName name="koniec_FBN019_7" localSheetId="15">#REF!</definedName>
    <definedName name="koniec_FBN019_7">#REF!</definedName>
    <definedName name="koniec_FBN019_8" localSheetId="1">#REF!</definedName>
    <definedName name="koniec_FBN019_8" localSheetId="3">#REF!</definedName>
    <definedName name="koniec_FBN019_8" localSheetId="9">#REF!</definedName>
    <definedName name="koniec_FBN019_8" localSheetId="15">#REF!</definedName>
    <definedName name="koniec_FBN019_8">#REF!</definedName>
    <definedName name="koniec_FBN020_2" localSheetId="1">#REF!</definedName>
    <definedName name="koniec_FBN020_2" localSheetId="3">#REF!</definedName>
    <definedName name="koniec_FBN020_2" localSheetId="9">#REF!</definedName>
    <definedName name="koniec_FBN020_2" localSheetId="15">#REF!</definedName>
    <definedName name="koniec_FBN020_2">#REF!</definedName>
    <definedName name="koniec_FIN004A" localSheetId="1">'[34]FIN004A i 4B'!#REF!</definedName>
    <definedName name="koniec_FIN004A" localSheetId="3">'[34]FIN004A i 4B'!#REF!</definedName>
    <definedName name="koniec_FIN004A" localSheetId="9">'[34]FIN004A i 4B'!#REF!</definedName>
    <definedName name="koniec_FIN004A" localSheetId="15">'[34]FIN004A i 4B'!#REF!</definedName>
    <definedName name="koniec_FIN004A">'[34]FIN004A i 4B'!#REF!</definedName>
    <definedName name="koniec_FIN005_1" localSheetId="1">#REF!</definedName>
    <definedName name="koniec_FIN005_1" localSheetId="3">#REF!</definedName>
    <definedName name="koniec_FIN005_1" localSheetId="9">#REF!</definedName>
    <definedName name="koniec_FIN005_1" localSheetId="15">#REF!</definedName>
    <definedName name="koniec_FIN005_1">#REF!</definedName>
    <definedName name="KONSOL2000M" localSheetId="1">#REF!</definedName>
    <definedName name="KONSOL2000M" localSheetId="3">#REF!</definedName>
    <definedName name="KONSOL2000M" localSheetId="9">#REF!</definedName>
    <definedName name="KONSOL2000M" localSheetId="15">#REF!</definedName>
    <definedName name="KONSOL2000M">#REF!</definedName>
    <definedName name="KONSOL2000Y" localSheetId="1">#REF!</definedName>
    <definedName name="KONSOL2000Y" localSheetId="3">#REF!</definedName>
    <definedName name="KONSOL2000Y" localSheetId="9">#REF!</definedName>
    <definedName name="KONSOL2000Y" localSheetId="15">#REF!</definedName>
    <definedName name="KONSOL2000Y">#REF!</definedName>
    <definedName name="Kontrpartne" localSheetId="16">[46]lista!$B$2:$B$20</definedName>
    <definedName name="Kontrpartne">[46]lista!$B$2:$B$20</definedName>
    <definedName name="Kontrpartner" localSheetId="16">[22]lista!$B$2:$B$212</definedName>
    <definedName name="Kontrpartner">[22]lista!$B$2:$B$212</definedName>
    <definedName name="KOPIA" localSheetId="1">'[5]wybrane dane finansowe 1'!#REF!</definedName>
    <definedName name="KOPIA" localSheetId="3">'[5]wybrane dane finansowe 1'!#REF!</definedName>
    <definedName name="KOPIA" localSheetId="9">'[5]wybrane dane finansowe 1'!#REF!</definedName>
    <definedName name="KOPIA" localSheetId="15">'[5]wybrane dane finansowe 1'!#REF!</definedName>
    <definedName name="KOPIA" localSheetId="16">'[5]wybrane dane finansowe 1'!#REF!</definedName>
    <definedName name="KOPIA">'[5]wybrane dane finansowe 1'!#REF!</definedName>
    <definedName name="Koszty_działania_banku" localSheetId="1">#REF!</definedName>
    <definedName name="Koszty_działania_banku" localSheetId="3">#REF!</definedName>
    <definedName name="Koszty_działania_banku" localSheetId="9">#REF!</definedName>
    <definedName name="Koszty_działania_banku" localSheetId="15">#REF!</definedName>
    <definedName name="Koszty_działania_banku" localSheetId="16">#REF!</definedName>
    <definedName name="Koszty_działania_banku">#REF!</definedName>
    <definedName name="Koszty_pracownicze" localSheetId="1">#REF!</definedName>
    <definedName name="Koszty_pracownicze" localSheetId="3">#REF!</definedName>
    <definedName name="Koszty_pracownicze" localSheetId="9">#REF!</definedName>
    <definedName name="Koszty_pracownicze" localSheetId="15">#REF!</definedName>
    <definedName name="Koszty_pracownicze" localSheetId="16">#REF!</definedName>
    <definedName name="Koszty_pracownicze">#REF!</definedName>
    <definedName name="KS_062006" localSheetId="1">#REF!</definedName>
    <definedName name="KS_062006" localSheetId="3">#REF!</definedName>
    <definedName name="KS_062006" localSheetId="9">#REF!</definedName>
    <definedName name="KS_062006" localSheetId="15">#REF!</definedName>
    <definedName name="KS_062006">#REF!</definedName>
    <definedName name="KS_300905" localSheetId="1">#REF!</definedName>
    <definedName name="KS_300905" localSheetId="3">#REF!</definedName>
    <definedName name="KS_300905" localSheetId="9">#REF!</definedName>
    <definedName name="KS_300905" localSheetId="15">#REF!</definedName>
    <definedName name="KS_300905" localSheetId="16">#REF!</definedName>
    <definedName name="KS_300905">#REF!</definedName>
    <definedName name="KS_30092005" localSheetId="1">#REF!</definedName>
    <definedName name="KS_30092005" localSheetId="3">#REF!</definedName>
    <definedName name="KS_30092005" localSheetId="9">#REF!</definedName>
    <definedName name="KS_30092005" localSheetId="15">#REF!</definedName>
    <definedName name="KS_30092005" localSheetId="16">#REF!</definedName>
    <definedName name="KS_30092005">#REF!</definedName>
    <definedName name="KS_310305" localSheetId="1">#REF!</definedName>
    <definedName name="KS_310305" localSheetId="3">#REF!</definedName>
    <definedName name="KS_310305" localSheetId="9">#REF!</definedName>
    <definedName name="KS_310305" localSheetId="15">#REF!</definedName>
    <definedName name="KS_310305" localSheetId="16">#REF!</definedName>
    <definedName name="KS_310305">#REF!</definedName>
    <definedName name="KS_310306" localSheetId="1">#REF!</definedName>
    <definedName name="KS_310306" localSheetId="3">#REF!</definedName>
    <definedName name="KS_310306" localSheetId="9">#REF!</definedName>
    <definedName name="KS_310306" localSheetId="15">#REF!</definedName>
    <definedName name="KS_310306" localSheetId="16">#REF!</definedName>
    <definedName name="KS_310306">#REF!</definedName>
    <definedName name="KS_311204" localSheetId="1">#REF!</definedName>
    <definedName name="KS_311204" localSheetId="3">#REF!</definedName>
    <definedName name="KS_311204" localSheetId="9">#REF!</definedName>
    <definedName name="KS_311204" localSheetId="15">#REF!</definedName>
    <definedName name="KS_311204" localSheetId="16">#REF!</definedName>
    <definedName name="KS_311204">#REF!</definedName>
    <definedName name="KS_311205" localSheetId="1">#REF!</definedName>
    <definedName name="KS_311205" localSheetId="3">#REF!</definedName>
    <definedName name="KS_311205" localSheetId="9">#REF!</definedName>
    <definedName name="KS_311205" localSheetId="15">#REF!</definedName>
    <definedName name="KS_311205" localSheetId="16">#REF!</definedName>
    <definedName name="KS_311205">#REF!</definedName>
    <definedName name="KW_MB2004" localSheetId="1">#REF!</definedName>
    <definedName name="KW_MB2004" localSheetId="3">#REF!</definedName>
    <definedName name="KW_MB2004" localSheetId="9">#REF!</definedName>
    <definedName name="KW_MB2004" localSheetId="15">#REF!</definedName>
    <definedName name="KW_MB2004" localSheetId="16">#REF!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6">#N/A</definedName>
    <definedName name="kwiecień_bez_FIAT">BS!kwiecień_bez_FIAT</definedName>
    <definedName name="L">#N/A</definedName>
    <definedName name="LANG">[32]Słownik!$A$2</definedName>
    <definedName name="LBI" localSheetId="1">#REF!</definedName>
    <definedName name="LBI" localSheetId="3">#REF!</definedName>
    <definedName name="LBI" localSheetId="9">#REF!</definedName>
    <definedName name="LBI" localSheetId="15">#REF!</definedName>
    <definedName name="LBI">#REF!</definedName>
    <definedName name="LFI" localSheetId="1">#REF!</definedName>
    <definedName name="LFI" localSheetId="3">#REF!</definedName>
    <definedName name="LFI" localSheetId="9">#REF!</definedName>
    <definedName name="LFI" localSheetId="15">#REF!</definedName>
    <definedName name="LFI">#REF!</definedName>
    <definedName name="LIB_Month" localSheetId="1">OFFSET(#REF!,0,#REF!,1,13)</definedName>
    <definedName name="LIB_Month" localSheetId="3">OFFSET(#REF!,0,#REF!,1,13)</definedName>
    <definedName name="LIB_Month" localSheetId="9">OFFSET(#REF!,0,#REF!,1,13)</definedName>
    <definedName name="LIB_Month" localSheetId="15">OFFSET(#REF!,0,#REF!,1,13)</definedName>
    <definedName name="LIB_Month">OFFSET(#REF!,0,#REF!,1,13)</definedName>
    <definedName name="LIB_MortgageFX" localSheetId="1">OFFSET(#REF!,0,#REF!,1,13)</definedName>
    <definedName name="LIB_MortgageFX" localSheetId="3">OFFSET(#REF!,0,#REF!,1,13)</definedName>
    <definedName name="LIB_MortgageFX" localSheetId="9">OFFSET(#REF!,0,#REF!,1,13)</definedName>
    <definedName name="LIB_MortgageFX" localSheetId="15">OFFSET(#REF!,0,#REF!,1,13)</definedName>
    <definedName name="LIB_MortgageFX">OFFSET(#REF!,0,#REF!,1,13)</definedName>
    <definedName name="LIB_MortgagePLN" localSheetId="1">OFFSET(#REF!,0,#REF!,1,13)</definedName>
    <definedName name="LIB_MortgagePLN" localSheetId="3">OFFSET(#REF!,0,#REF!,1,13)</definedName>
    <definedName name="LIB_MortgagePLN" localSheetId="9">OFFSET(#REF!,0,#REF!,1,13)</definedName>
    <definedName name="LIB_MortgagePLN" localSheetId="15">OFFSET(#REF!,0,#REF!,1,13)</definedName>
    <definedName name="LIB_MortgagePLN">OFFSET(#REF!,0,#REF!,1,13)</definedName>
    <definedName name="LIB_PS" localSheetId="1">OFFSET(#REF!,0,#REF!,1,13)</definedName>
    <definedName name="LIB_PS" localSheetId="3">OFFSET(#REF!,0,#REF!,1,13)</definedName>
    <definedName name="LIB_PS" localSheetId="9">OFFSET(#REF!,0,#REF!,1,13)</definedName>
    <definedName name="LIB_PS" localSheetId="15">OFFSET(#REF!,0,#REF!,1,13)</definedName>
    <definedName name="LIB_PS">OFFSET(#REF!,0,#REF!,1,13)</definedName>
    <definedName name="LIB_SCL" localSheetId="1">OFFSET(#REF!,0,#REF!,1,13)</definedName>
    <definedName name="LIB_SCL" localSheetId="3">OFFSET(#REF!,0,#REF!,1,13)</definedName>
    <definedName name="LIB_SCL" localSheetId="9">OFFSET(#REF!,0,#REF!,1,13)</definedName>
    <definedName name="LIB_SCL" localSheetId="15">OFFSET(#REF!,0,#REF!,1,13)</definedName>
    <definedName name="LIB_SCL">OFFSET(#REF!,0,#REF!,1,13)</definedName>
    <definedName name="LIB_Secured" localSheetId="1">OFFSET(#REF!,0,#REF!,1,13)</definedName>
    <definedName name="LIB_Secured" localSheetId="3">OFFSET(#REF!,0,#REF!,1,13)</definedName>
    <definedName name="LIB_Secured" localSheetId="9">OFFSET(#REF!,0,#REF!,1,13)</definedName>
    <definedName name="LIB_Secured" localSheetId="15">OFFSET(#REF!,0,#REF!,1,13)</definedName>
    <definedName name="LIB_Secured">OFFSET(#REF!,0,#REF!,1,13)</definedName>
    <definedName name="LIBM_MortgageFX" localSheetId="1">OFFSET(#REF!,0,#REF!,1,13)</definedName>
    <definedName name="LIBM_MortgageFX" localSheetId="3">OFFSET(#REF!,0,#REF!,1,13)</definedName>
    <definedName name="LIBM_MortgageFX" localSheetId="9">OFFSET(#REF!,0,#REF!,1,13)</definedName>
    <definedName name="LIBM_MortgageFX" localSheetId="15">OFFSET(#REF!,0,#REF!,1,13)</definedName>
    <definedName name="LIBM_MortgageFX">OFFSET(#REF!,0,#REF!,1,13)</definedName>
    <definedName name="LIBM_MortgagePLN" localSheetId="1">OFFSET(#REF!,0,#REF!,1,13)</definedName>
    <definedName name="LIBM_MortgagePLN" localSheetId="3">OFFSET(#REF!,0,#REF!,1,13)</definedName>
    <definedName name="LIBM_MortgagePLN" localSheetId="9">OFFSET(#REF!,0,#REF!,1,13)</definedName>
    <definedName name="LIBM_MortgagePLN" localSheetId="15">OFFSET(#REF!,0,#REF!,1,13)</definedName>
    <definedName name="LIBM_MortgagePLN">OFFSET(#REF!,0,#REF!,1,13)</definedName>
    <definedName name="LIBM_PS" localSheetId="1">OFFSET(#REF!,0,#REF!,1,13)</definedName>
    <definedName name="LIBM_PS" localSheetId="3">OFFSET(#REF!,0,#REF!,1,13)</definedName>
    <definedName name="LIBM_PS" localSheetId="9">OFFSET(#REF!,0,#REF!,1,13)</definedName>
    <definedName name="LIBM_PS" localSheetId="15">OFFSET(#REF!,0,#REF!,1,13)</definedName>
    <definedName name="LIBM_PS">OFFSET(#REF!,0,#REF!,1,13)</definedName>
    <definedName name="LIBM_SCL" localSheetId="1">OFFSET(#REF!,0,#REF!,1,13)</definedName>
    <definedName name="LIBM_SCL" localSheetId="3">OFFSET(#REF!,0,#REF!,1,13)</definedName>
    <definedName name="LIBM_SCL" localSheetId="9">OFFSET(#REF!,0,#REF!,1,13)</definedName>
    <definedName name="LIBM_SCL" localSheetId="15">OFFSET(#REF!,0,#REF!,1,13)</definedName>
    <definedName name="LIBM_SCL">OFFSET(#REF!,0,#REF!,1,13)</definedName>
    <definedName name="LIBM_Secured" localSheetId="1">OFFSET(#REF!,0,#REF!,1,13)</definedName>
    <definedName name="LIBM_Secured" localSheetId="3">OFFSET(#REF!,0,#REF!,1,13)</definedName>
    <definedName name="LIBM_Secured" localSheetId="9">OFFSET(#REF!,0,#REF!,1,13)</definedName>
    <definedName name="LIBM_Secured" localSheetId="15">OFFSET(#REF!,0,#REF!,1,13)</definedName>
    <definedName name="LIBM_Secured">OFFSET(#REF!,0,#REF!,1,13)</definedName>
    <definedName name="liczba_nagrod" localSheetId="1">#REF!</definedName>
    <definedName name="liczba_nagrod" localSheetId="3">#REF!</definedName>
    <definedName name="liczba_nagrod" localSheetId="9">#REF!</definedName>
    <definedName name="liczba_nagrod" localSheetId="15">#REF!</definedName>
    <definedName name="liczba_nagrod" localSheetId="16">#REF!</definedName>
    <definedName name="liczba_nagrod">#REF!</definedName>
    <definedName name="liczbanagrod2008" localSheetId="1">#REF!</definedName>
    <definedName name="liczbanagrod2008" localSheetId="3">#REF!</definedName>
    <definedName name="liczbanagrod2008" localSheetId="9">#REF!</definedName>
    <definedName name="liczbanagrod2008" localSheetId="15">#REF!</definedName>
    <definedName name="liczbanagrod2008" localSheetId="16">#REF!</definedName>
    <definedName name="liczbanagrod2008">#REF!</definedName>
    <definedName name="Link" localSheetId="1">#REF!</definedName>
    <definedName name="Link" localSheetId="3">#REF!</definedName>
    <definedName name="Link" localSheetId="9">#REF!</definedName>
    <definedName name="Link" localSheetId="15">#REF!</definedName>
    <definedName name="Link" localSheetId="16">#REF!</definedName>
    <definedName name="Link">#REF!</definedName>
    <definedName name="lip" localSheetId="1">BS!lip</definedName>
    <definedName name="lip" localSheetId="0">#N/A</definedName>
    <definedName name="lip" localSheetId="3">'Przychody prowizyjne'!lip</definedName>
    <definedName name="lip" localSheetId="16">#N/A</definedName>
    <definedName name="lip">BS!lip</definedName>
    <definedName name="Lista">[47]SEGMENTY!$H$5:$H$7</definedName>
    <definedName name="lista_jednostek">[48]jednostki_biznesowe!$A$2:$A$22</definedName>
    <definedName name="lista_podzial_podmiotowy" localSheetId="1">#REF!</definedName>
    <definedName name="lista_podzial_podmiotowy" localSheetId="3">#REF!</definedName>
    <definedName name="lista_podzial_podmiotowy" localSheetId="9">#REF!</definedName>
    <definedName name="lista_podzial_podmiotowy" localSheetId="15">#REF!</definedName>
    <definedName name="lista_podzial_podmiotowy">#REF!</definedName>
    <definedName name="lk">#N/A</definedName>
    <definedName name="lklj" localSheetId="1">#REF!</definedName>
    <definedName name="lklj" localSheetId="3">#REF!</definedName>
    <definedName name="lklj" localSheetId="9">#REF!</definedName>
    <definedName name="lklj" localSheetId="15">#REF!</definedName>
    <definedName name="lklj">#REF!</definedName>
    <definedName name="ll" localSheetId="16">'[49]Noty bilans'!$A$49:$C$61</definedName>
    <definedName name="ll">'[49]Noty bilans'!$A$49:$C$61</definedName>
    <definedName name="lll">#N/A</definedName>
    <definedName name="llll" localSheetId="16">'[49]Noty bilans'!$A$149:$C$180</definedName>
    <definedName name="llll">'[49]Noty bilans'!$A$149:$C$180</definedName>
    <definedName name="lllll">#N/A</definedName>
    <definedName name="LPI" localSheetId="1">#REF!</definedName>
    <definedName name="LPI" localSheetId="3">#REF!</definedName>
    <definedName name="LPI" localSheetId="9">#REF!</definedName>
    <definedName name="LPI" localSheetId="15">#REF!</definedName>
    <definedName name="LPI">#REF!</definedName>
    <definedName name="M" localSheetId="1">#REF!</definedName>
    <definedName name="M" localSheetId="3">#REF!</definedName>
    <definedName name="M" localSheetId="9">#REF!</definedName>
    <definedName name="M" localSheetId="15">#REF!</definedName>
    <definedName name="M">#REF!</definedName>
    <definedName name="M_MarginFX">OFFSET([27]ML!$Z$49,0,[27]ML!$Y$2,1,13)</definedName>
    <definedName name="M_MarginPLN">OFFSET([27]ML!$Z$48,0,[27]ML!$Y$2,1,13)</definedName>
    <definedName name="M_MarginTotal">OFFSET([27]ML!$Z$47,0,[27]ML!$Y$2,1,13)</definedName>
    <definedName name="M_NB_FX_BMargin" localSheetId="1">OFFSET(#REF!,0,#REF!,1,13)</definedName>
    <definedName name="M_NB_FX_BMargin" localSheetId="3">OFFSET(#REF!,0,#REF!,1,13)</definedName>
    <definedName name="M_NB_FX_BMargin" localSheetId="9">OFFSET(#REF!,0,#REF!,1,13)</definedName>
    <definedName name="M_NB_FX_BMargin" localSheetId="15">OFFSET(#REF!,0,#REF!,1,13)</definedName>
    <definedName name="M_NB_FX_BMargin">OFFSET(#REF!,0,#REF!,1,13)</definedName>
    <definedName name="M_NB_FX_EOP">OFFSET([26]ML!$Z$55,0,[26]ML!$Y$2,1,13)</definedName>
    <definedName name="M_NB_FX_Margin">OFFSET([26]ML!$Z$60,0,[26]ML!$Y$2,1,13)</definedName>
    <definedName name="M_NB_PLN_BMargin" localSheetId="1">OFFSET(#REF!,0,#REF!,1,13)</definedName>
    <definedName name="M_NB_PLN_BMargin" localSheetId="3">OFFSET(#REF!,0,#REF!,1,13)</definedName>
    <definedName name="M_NB_PLN_BMargin" localSheetId="9">OFFSET(#REF!,0,#REF!,1,13)</definedName>
    <definedName name="M_NB_PLN_BMargin" localSheetId="15">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6" hidden="1">{"'BZ SA P&amp;l (fORECAST)'!$A$1:$BR$26"}</definedName>
    <definedName name="mar" hidden="1">{"'BZ SA P&amp;l (fORECAST)'!$A$1:$BR$26"}</definedName>
    <definedName name="Mar_2003" localSheetId="1">#REF!</definedName>
    <definedName name="Mar_2003" localSheetId="3">#REF!</definedName>
    <definedName name="Mar_2003" localSheetId="9">#REF!</definedName>
    <definedName name="Mar_2003" localSheetId="15">#REF!</definedName>
    <definedName name="Mar_2003">#REF!</definedName>
    <definedName name="MarchL" localSheetId="1">#REF!</definedName>
    <definedName name="MarchL" localSheetId="3">#REF!</definedName>
    <definedName name="MarchL" localSheetId="9">#REF!</definedName>
    <definedName name="MarchL" localSheetId="15">#REF!</definedName>
    <definedName name="MarchL">#REF!</definedName>
    <definedName name="masternotes_allfirst" localSheetId="1">[19]S.P.23!#REF!</definedName>
    <definedName name="masternotes_allfirst" localSheetId="3">[19]S.P.23!#REF!</definedName>
    <definedName name="masternotes_allfirst" localSheetId="9">[19]S.P.23!#REF!</definedName>
    <definedName name="masternotes_allfirst" localSheetId="15">[19]S.P.23!#REF!</definedName>
    <definedName name="masternotes_allfirst">[19]S.P.23!#REF!</definedName>
    <definedName name="masternotes_allfirst_percent" localSheetId="1">[19]S.P.23!#REF!</definedName>
    <definedName name="masternotes_allfirst_percent" localSheetId="3">[19]S.P.23!#REF!</definedName>
    <definedName name="masternotes_allfirst_percent" localSheetId="9">[19]S.P.23!#REF!</definedName>
    <definedName name="masternotes_allfirst_percent" localSheetId="15">[19]S.P.23!#REF!</definedName>
    <definedName name="masternotes_allfirst_percent">[19]S.P.23!#REF!</definedName>
    <definedName name="MaxOblastTabulky" localSheetId="1">#REF!</definedName>
    <definedName name="MaxOblastTabulky" localSheetId="3">#REF!</definedName>
    <definedName name="MaxOblastTabulky" localSheetId="9">#REF!</definedName>
    <definedName name="MaxOblastTabulky" localSheetId="15">#REF!</definedName>
    <definedName name="MaxOblastTabulky">#REF!</definedName>
    <definedName name="MaxOblastTabulky_11" localSheetId="1">#REF!</definedName>
    <definedName name="MaxOblastTabulky_11" localSheetId="3">#REF!</definedName>
    <definedName name="MaxOblastTabulky_11" localSheetId="9">#REF!</definedName>
    <definedName name="MaxOblastTabulky_11" localSheetId="15">#REF!</definedName>
    <definedName name="MaxOblastTabulky_11">#REF!</definedName>
    <definedName name="MaxOblastTabulky_2" localSheetId="1">#REF!</definedName>
    <definedName name="MaxOblastTabulky_2" localSheetId="3">#REF!</definedName>
    <definedName name="MaxOblastTabulky_2" localSheetId="9">#REF!</definedName>
    <definedName name="MaxOblastTabulky_2" localSheetId="15">#REF!</definedName>
    <definedName name="MaxOblastTabulky_2">#REF!</definedName>
    <definedName name="MaxOblastTabulky_28" localSheetId="1">#REF!</definedName>
    <definedName name="MaxOblastTabulky_28" localSheetId="3">#REF!</definedName>
    <definedName name="MaxOblastTabulky_28" localSheetId="9">#REF!</definedName>
    <definedName name="MaxOblastTabulky_28" localSheetId="15">#REF!</definedName>
    <definedName name="MaxOblastTabulky_28">#REF!</definedName>
    <definedName name="MayL" localSheetId="1">#REF!</definedName>
    <definedName name="MayL" localSheetId="3">#REF!</definedName>
    <definedName name="MayL" localSheetId="9">#REF!</definedName>
    <definedName name="MayL" localSheetId="15">#REF!</definedName>
    <definedName name="MayL">#REF!</definedName>
    <definedName name="met_kon" localSheetId="1">#REF!</definedName>
    <definedName name="met_kon" localSheetId="3">#REF!</definedName>
    <definedName name="met_kon" localSheetId="9">#REF!</definedName>
    <definedName name="met_kon" localSheetId="15">#REF!</definedName>
    <definedName name="met_kon" localSheetId="16">#REF!</definedName>
    <definedName name="met_kon">#REF!</definedName>
    <definedName name="METODA_KONSOLIDACJI" localSheetId="1">#REF!</definedName>
    <definedName name="METODA_KONSOLIDACJI" localSheetId="3">#REF!</definedName>
    <definedName name="METODA_KONSOLIDACJI" localSheetId="9">#REF!</definedName>
    <definedName name="METODA_KONSOLIDACJI" localSheetId="15">#REF!</definedName>
    <definedName name="METODA_KONSOLIDACJI" localSheetId="16">#REF!</definedName>
    <definedName name="METODA_KONSOLIDACJI">#REF!</definedName>
    <definedName name="mies">[50]PB2009!$C$2</definedName>
    <definedName name="miesiące" localSheetId="1">#REF!</definedName>
    <definedName name="miesiące" localSheetId="3">#REF!</definedName>
    <definedName name="miesiące" localSheetId="9">#REF!</definedName>
    <definedName name="miesiące" localSheetId="15">#REF!</definedName>
    <definedName name="miesiące" localSheetId="16">#REF!</definedName>
    <definedName name="miesiące">#REF!</definedName>
    <definedName name="Miesiące_krótkie">[51]START!$C$46:$D$57</definedName>
    <definedName name="MIKA" localSheetId="1">#REF!</definedName>
    <definedName name="MIKA" localSheetId="3">#REF!</definedName>
    <definedName name="MIKA" localSheetId="9">#REF!</definedName>
    <definedName name="MIKA" localSheetId="15">#REF!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6"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hidden="1">{"'BZ SA P&amp;l (fORECAST)'!$A$1:$BR$26"}</definedName>
    <definedName name="mkttrad" localSheetId="1">[19]S.P.20!#REF!</definedName>
    <definedName name="mkttrad" localSheetId="3">[19]S.P.20!#REF!</definedName>
    <definedName name="mkttrad" localSheetId="9">[19]S.P.20!#REF!</definedName>
    <definedName name="mkttrad" localSheetId="15">[19]S.P.20!#REF!</definedName>
    <definedName name="mkttrad">[19]S.P.20!#REF!</definedName>
    <definedName name="mm" localSheetId="1">BS!mm</definedName>
    <definedName name="mm" localSheetId="0">#N/A</definedName>
    <definedName name="mm" localSheetId="3">'Przychody prowizyjne'!mm</definedName>
    <definedName name="mm" localSheetId="16">#N/A</definedName>
    <definedName name="mm">BS!mm</definedName>
    <definedName name="mmm" localSheetId="1">BS!mmm</definedName>
    <definedName name="mmm" localSheetId="0">#N/A</definedName>
    <definedName name="mmm" localSheetId="3">'Przychody prowizyjne'!mmm</definedName>
    <definedName name="mmm" localSheetId="16">#N/A</definedName>
    <definedName name="mmm">BS!mmm</definedName>
    <definedName name="mmmm" localSheetId="1">BS!mmmm</definedName>
    <definedName name="mmmm" localSheetId="0">#N/A</definedName>
    <definedName name="mmmm" localSheetId="3">'Przychody prowizyjne'!mmmm</definedName>
    <definedName name="mmmm" localSheetId="16">#N/A</definedName>
    <definedName name="mmmm">BS!mmmm</definedName>
    <definedName name="mmmmm" localSheetId="1">BS!mmmmm</definedName>
    <definedName name="mmmmm" localSheetId="0">#N/A</definedName>
    <definedName name="mmmmm" localSheetId="3">'Przychody prowizyjne'!mmmmm</definedName>
    <definedName name="mmmmm" localSheetId="16">#N/A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3">#REF!</definedName>
    <definedName name="month" localSheetId="9">#REF!</definedName>
    <definedName name="month" localSheetId="15">#REF!</definedName>
    <definedName name="month" localSheetId="16">#REF!</definedName>
    <definedName name="month">#REF!</definedName>
    <definedName name="Month_to_Date_Result_Br" localSheetId="1">#REF!</definedName>
    <definedName name="Month_to_Date_Result_Br" localSheetId="3">#REF!</definedName>
    <definedName name="Month_to_Date_Result_Br" localSheetId="9">#REF!</definedName>
    <definedName name="Month_to_Date_Result_Br" localSheetId="15">#REF!</definedName>
    <definedName name="Month_to_Date_Result_Br">#REF!</definedName>
    <definedName name="Month_to_Date_Result_Ccy" localSheetId="1">#REF!</definedName>
    <definedName name="Month_to_Date_Result_Ccy" localSheetId="3">#REF!</definedName>
    <definedName name="Month_to_Date_Result_Ccy" localSheetId="9">#REF!</definedName>
    <definedName name="Month_to_Date_Result_Ccy" localSheetId="15">#REF!</definedName>
    <definedName name="Month_to_Date_Result_Ccy">#REF!</definedName>
    <definedName name="Month_to_Date_Result_Cno" localSheetId="1">#REF!</definedName>
    <definedName name="Month_to_Date_Result_Cno" localSheetId="3">#REF!</definedName>
    <definedName name="Month_to_Date_Result_Cno" localSheetId="9">#REF!</definedName>
    <definedName name="Month_to_Date_Result_Cno" localSheetId="15">#REF!</definedName>
    <definedName name="Month_to_Date_Result_Cno">#REF!</definedName>
    <definedName name="Month_to_Date_Result_Date" localSheetId="1">#REF!</definedName>
    <definedName name="Month_to_Date_Result_Date" localSheetId="3">#REF!</definedName>
    <definedName name="Month_to_Date_Result_Date" localSheetId="9">#REF!</definedName>
    <definedName name="Month_to_Date_Result_Date" localSheetId="15">#REF!</definedName>
    <definedName name="Month_to_Date_Result_Date">#REF!</definedName>
    <definedName name="Month_to_Date_Result_Description" localSheetId="1">#REF!</definedName>
    <definedName name="Month_to_Date_Result_Description" localSheetId="3">#REF!</definedName>
    <definedName name="Month_to_Date_Result_Description" localSheetId="9">#REF!</definedName>
    <definedName name="Month_to_Date_Result_Description" localSheetId="15">#REF!</definedName>
    <definedName name="Month_to_Date_Result_Description">#REF!</definedName>
    <definedName name="Month_to_Date_Result_Invtype" localSheetId="1">#REF!</definedName>
    <definedName name="Month_to_Date_Result_Invtype" localSheetId="3">#REF!</definedName>
    <definedName name="Month_to_Date_Result_Invtype" localSheetId="9">#REF!</definedName>
    <definedName name="Month_to_Date_Result_Invtype" localSheetId="15">#REF!</definedName>
    <definedName name="Month_to_Date_Result_Invtype">#REF!</definedName>
    <definedName name="Month_to_Date_Result_Issuedate" localSheetId="1">#REF!</definedName>
    <definedName name="Month_to_Date_Result_Issuedate" localSheetId="3">#REF!</definedName>
    <definedName name="Month_to_Date_Result_Issuedate" localSheetId="9">#REF!</definedName>
    <definedName name="Month_to_Date_Result_Issuedate" localSheetId="15">#REF!</definedName>
    <definedName name="Month_to_Date_Result_Issuedate">#REF!</definedName>
    <definedName name="Month_to_Date_Result_Issuer" localSheetId="1">#REF!</definedName>
    <definedName name="Month_to_Date_Result_Issuer" localSheetId="3">#REF!</definedName>
    <definedName name="Month_to_Date_Result_Issuer" localSheetId="9">#REF!</definedName>
    <definedName name="Month_to_Date_Result_Issuer" localSheetId="15">#REF!</definedName>
    <definedName name="Month_to_Date_Result_Issuer">#REF!</definedName>
    <definedName name="Month_to_Date_Result_Matdate" localSheetId="1">#REF!</definedName>
    <definedName name="Month_to_Date_Result_Matdate" localSheetId="3">#REF!</definedName>
    <definedName name="Month_to_Date_Result_Matdate" localSheetId="9">#REF!</definedName>
    <definedName name="Month_to_Date_Result_Matdate" localSheetId="15">#REF!</definedName>
    <definedName name="Month_to_Date_Result_Matdate">#REF!</definedName>
    <definedName name="Month_to_Date_Result_Next_Month_End" localSheetId="1">#REF!</definedName>
    <definedName name="Month_to_Date_Result_Next_Month_End" localSheetId="3">#REF!</definedName>
    <definedName name="Month_to_Date_Result_Next_Month_End" localSheetId="9">#REF!</definedName>
    <definedName name="Month_to_Date_Result_Next_Month_End" localSheetId="15">#REF!</definedName>
    <definedName name="Month_to_Date_Result_Next_Month_End">#REF!</definedName>
    <definedName name="Month_to_Date_Result_Opics_Realised_Pl" localSheetId="1">#REF!</definedName>
    <definedName name="Month_to_Date_Result_Opics_Realised_Pl" localSheetId="3">#REF!</definedName>
    <definedName name="Month_to_Date_Result_Opics_Realised_Pl" localSheetId="9">#REF!</definedName>
    <definedName name="Month_to_Date_Result_Opics_Realised_Pl" localSheetId="15">#REF!</definedName>
    <definedName name="Month_to_Date_Result_Opics_Realised_Pl">#REF!</definedName>
    <definedName name="Month_to_Date_Result_Port" localSheetId="1">#REF!</definedName>
    <definedName name="Month_to_Date_Result_Port" localSheetId="3">#REF!</definedName>
    <definedName name="Month_to_Date_Result_Port" localSheetId="9">#REF!</definedName>
    <definedName name="Month_to_Date_Result_Port" localSheetId="15">#REF!</definedName>
    <definedName name="Month_to_Date_Result_Port">#REF!</definedName>
    <definedName name="Month_to_Date_Result_Prev_Month_End" localSheetId="1">#REF!</definedName>
    <definedName name="Month_to_Date_Result_Prev_Month_End" localSheetId="3">#REF!</definedName>
    <definedName name="Month_to_Date_Result_Prev_Month_End" localSheetId="9">#REF!</definedName>
    <definedName name="Month_to_Date_Result_Prev_Month_End" localSheetId="15">#REF!</definedName>
    <definedName name="Month_to_Date_Result_Prev_Month_End">#REF!</definedName>
    <definedName name="Month_to_Date_Result_Prodtype" localSheetId="1">#REF!</definedName>
    <definedName name="Month_to_Date_Result_Prodtype" localSheetId="3">#REF!</definedName>
    <definedName name="Month_to_Date_Result_Prodtype" localSheetId="9">#REF!</definedName>
    <definedName name="Month_to_Date_Result_Prodtype" localSheetId="15">#REF!</definedName>
    <definedName name="Month_to_Date_Result_Prodtype">#REF!</definedName>
    <definedName name="Month_to_Date_Result_Product" localSheetId="1">#REF!</definedName>
    <definedName name="Month_to_Date_Result_Product" localSheetId="3">#REF!</definedName>
    <definedName name="Month_to_Date_Result_Product" localSheetId="9">#REF!</definedName>
    <definedName name="Month_to_Date_Result_Product" localSheetId="15">#REF!</definedName>
    <definedName name="Month_to_Date_Result_Product">#REF!</definedName>
    <definedName name="Month_to_Date_Result_Purc_Disc_Prem_Todate" localSheetId="1">#REF!</definedName>
    <definedName name="Month_to_Date_Result_Purc_Disc_Prem_Todate" localSheetId="3">#REF!</definedName>
    <definedName name="Month_to_Date_Result_Purc_Disc_Prem_Todate" localSheetId="9">#REF!</definedName>
    <definedName name="Month_to_Date_Result_Purc_Disc_Prem_Todate" localSheetId="15">#REF!</definedName>
    <definedName name="Month_to_Date_Result_Purc_Disc_Prem_Todate">#REF!</definedName>
    <definedName name="Month_to_Date_Result_Purc_Disc_Prem_Today" localSheetId="1">#REF!</definedName>
    <definedName name="Month_to_Date_Result_Purc_Disc_Prem_Today" localSheetId="3">#REF!</definedName>
    <definedName name="Month_to_Date_Result_Purc_Disc_Prem_Today" localSheetId="9">#REF!</definedName>
    <definedName name="Month_to_Date_Result_Purc_Disc_Prem_Today" localSheetId="15">#REF!</definedName>
    <definedName name="Month_to_Date_Result_Purc_Disc_Prem_Today">#REF!</definedName>
    <definedName name="Month_to_Date_Result_Purc_Qty_Todate" localSheetId="1">#REF!</definedName>
    <definedName name="Month_to_Date_Result_Purc_Qty_Todate" localSheetId="3">#REF!</definedName>
    <definedName name="Month_to_Date_Result_Purc_Qty_Todate" localSheetId="9">#REF!</definedName>
    <definedName name="Month_to_Date_Result_Purc_Qty_Todate" localSheetId="15">#REF!</definedName>
    <definedName name="Month_to_Date_Result_Purc_Qty_Todate">#REF!</definedName>
    <definedName name="Month_to_Date_Result_Purc_Qty_Today" localSheetId="1">#REF!</definedName>
    <definedName name="Month_to_Date_Result_Purc_Qty_Today" localSheetId="3">#REF!</definedName>
    <definedName name="Month_to_Date_Result_Purc_Qty_Today" localSheetId="9">#REF!</definedName>
    <definedName name="Month_to_Date_Result_Purc_Qty_Today" localSheetId="15">#REF!</definedName>
    <definedName name="Month_to_Date_Result_Purc_Qty_Today">#REF!</definedName>
    <definedName name="Month_to_Date_Result_Purchint_Purch_Todate" localSheetId="1">#REF!</definedName>
    <definedName name="Month_to_Date_Result_Purchint_Purch_Todate" localSheetId="3">#REF!</definedName>
    <definedName name="Month_to_Date_Result_Purchint_Purch_Todate" localSheetId="9">#REF!</definedName>
    <definedName name="Month_to_Date_Result_Purchint_Purch_Todate" localSheetId="15">#REF!</definedName>
    <definedName name="Month_to_Date_Result_Purchint_Purch_Todate">#REF!</definedName>
    <definedName name="Month_to_Date_Result_Purchint_Purch_Today" localSheetId="1">#REF!</definedName>
    <definedName name="Month_to_Date_Result_Purchint_Purch_Today" localSheetId="3">#REF!</definedName>
    <definedName name="Month_to_Date_Result_Purchint_Purch_Today" localSheetId="9">#REF!</definedName>
    <definedName name="Month_to_Date_Result_Purchint_Purch_Today" localSheetId="15">#REF!</definedName>
    <definedName name="Month_to_Date_Result_Purchint_Purch_Today">#REF!</definedName>
    <definedName name="Month_to_Date_Result_Purchint_Sale_Todate" localSheetId="1">#REF!</definedName>
    <definedName name="Month_to_Date_Result_Purchint_Sale_Todate" localSheetId="3">#REF!</definedName>
    <definedName name="Month_to_Date_Result_Purchint_Sale_Todate" localSheetId="9">#REF!</definedName>
    <definedName name="Month_to_Date_Result_Purchint_Sale_Todate" localSheetId="15">#REF!</definedName>
    <definedName name="Month_to_Date_Result_Purchint_Sale_Todate">#REF!</definedName>
    <definedName name="Month_to_Date_Result_Purchint_Sale_Today" localSheetId="1">#REF!</definedName>
    <definedName name="Month_to_Date_Result_Purchint_Sale_Today" localSheetId="3">#REF!</definedName>
    <definedName name="Month_to_Date_Result_Purchint_Sale_Today" localSheetId="9">#REF!</definedName>
    <definedName name="Month_to_Date_Result_Purchint_Sale_Today" localSheetId="15">#REF!</definedName>
    <definedName name="Month_to_Date_Result_Purchint_Sale_Today">#REF!</definedName>
    <definedName name="Month_to_Date_Result_Qty_Calc" localSheetId="1">#REF!</definedName>
    <definedName name="Month_to_Date_Result_Qty_Calc" localSheetId="3">#REF!</definedName>
    <definedName name="Month_to_Date_Result_Qty_Calc" localSheetId="9">#REF!</definedName>
    <definedName name="Month_to_Date_Result_Qty_Calc" localSheetId="15">#REF!</definedName>
    <definedName name="Month_to_Date_Result_Qty_Calc">#REF!</definedName>
    <definedName name="Month_to_Date_Result_Sale_Disc_Prem_Today" localSheetId="1">#REF!</definedName>
    <definedName name="Month_to_Date_Result_Sale_Disc_Prem_Today" localSheetId="3">#REF!</definedName>
    <definedName name="Month_to_Date_Result_Sale_Disc_Prem_Today" localSheetId="9">#REF!</definedName>
    <definedName name="Month_to_Date_Result_Sale_Disc_Prem_Today" localSheetId="15">#REF!</definedName>
    <definedName name="Month_to_Date_Result_Sale_Disc_Prem_Today">#REF!</definedName>
    <definedName name="Month_to_Date_Result_Sale_Qty_Todate" localSheetId="1">#REF!</definedName>
    <definedName name="Month_to_Date_Result_Sale_Qty_Todate" localSheetId="3">#REF!</definedName>
    <definedName name="Month_to_Date_Result_Sale_Qty_Todate" localSheetId="9">#REF!</definedName>
    <definedName name="Month_to_Date_Result_Sale_Qty_Todate" localSheetId="15">#REF!</definedName>
    <definedName name="Month_to_Date_Result_Sale_Qty_Todate">#REF!</definedName>
    <definedName name="Month_to_Date_Result_Sale_Qty_Today" localSheetId="1">#REF!</definedName>
    <definedName name="Month_to_Date_Result_Sale_Qty_Today" localSheetId="3">#REF!</definedName>
    <definedName name="Month_to_Date_Result_Sale_Qty_Today" localSheetId="9">#REF!</definedName>
    <definedName name="Month_to_Date_Result_Sale_Qty_Today" localSheetId="15">#REF!</definedName>
    <definedName name="Month_to_Date_Result_Sale_Qty_Today">#REF!</definedName>
    <definedName name="Month_to_Date_Result_Secid" localSheetId="1">#REF!</definedName>
    <definedName name="Month_to_Date_Result_Secid" localSheetId="3">#REF!</definedName>
    <definedName name="Month_to_Date_Result_Secid" localSheetId="9">#REF!</definedName>
    <definedName name="Month_to_Date_Result_Secid" localSheetId="15">#REF!</definedName>
    <definedName name="Month_to_Date_Result_Secid">#REF!</definedName>
    <definedName name="Month_to_Date_Result_Short_Ind" localSheetId="1">#REF!</definedName>
    <definedName name="Month_to_Date_Result_Short_Ind" localSheetId="3">#REF!</definedName>
    <definedName name="Month_to_Date_Result_Short_Ind" localSheetId="9">#REF!</definedName>
    <definedName name="Month_to_Date_Result_Short_Ind" localSheetId="15">#REF!</definedName>
    <definedName name="Month_to_Date_Result_Short_Ind">#REF!</definedName>
    <definedName name="Month_to_Date_Result_Spw" localSheetId="1">#REF!</definedName>
    <definedName name="Month_to_Date_Result_Spw" localSheetId="3">#REF!</definedName>
    <definedName name="Month_to_Date_Result_Spw" localSheetId="9">#REF!</definedName>
    <definedName name="Month_to_Date_Result_Spw" localSheetId="15">#REF!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#REF!</definedName>
    <definedName name="motable" localSheetId="3">#REF!</definedName>
    <definedName name="motable" localSheetId="9">#REF!</definedName>
    <definedName name="motable" localSheetId="15">#REF!</definedName>
    <definedName name="motable" localSheetId="16">#REF!</definedName>
    <definedName name="motable">#REF!</definedName>
    <definedName name="Movements" localSheetId="1">#REF!</definedName>
    <definedName name="Movements" localSheetId="3">#REF!</definedName>
    <definedName name="Movements" localSheetId="9">#REF!</definedName>
    <definedName name="Movements" localSheetId="15">#REF!</definedName>
    <definedName name="Movements" localSheetId="16">#REF!</definedName>
    <definedName name="Movements">#REF!</definedName>
    <definedName name="MOVTAX" localSheetId="1">#REF!</definedName>
    <definedName name="MOVTAX" localSheetId="3">#REF!</definedName>
    <definedName name="MOVTAX" localSheetId="9">#REF!</definedName>
    <definedName name="MOVTAX" localSheetId="15">#REF!</definedName>
    <definedName name="MOVTAX">#REF!</definedName>
    <definedName name="MPK" localSheetId="1">#REF!</definedName>
    <definedName name="MPK" localSheetId="3">#REF!</definedName>
    <definedName name="MPK" localSheetId="9">#REF!</definedName>
    <definedName name="MPK" localSheetId="15">#REF!</definedName>
    <definedName name="MPK">#REF!</definedName>
    <definedName name="N_25" localSheetId="1">'[52]Noty bilans 26'!#REF!</definedName>
    <definedName name="N_25" localSheetId="3">'[52]Noty bilans 26'!#REF!</definedName>
    <definedName name="N_25" localSheetId="9">'[52]Noty bilans 26'!#REF!</definedName>
    <definedName name="N_25" localSheetId="15">'[52]Noty bilans 26'!#REF!</definedName>
    <definedName name="N_25">'[52]Noty bilans 26'!#REF!</definedName>
    <definedName name="N_LAN">[53]X!$I$1</definedName>
    <definedName name="N_MON">[53]X!$D$1</definedName>
    <definedName name="N24_1" localSheetId="1">#REF!</definedName>
    <definedName name="N24_1" localSheetId="3">#REF!</definedName>
    <definedName name="N24_1" localSheetId="9">#REF!</definedName>
    <definedName name="N24_1" localSheetId="15">#REF!</definedName>
    <definedName name="N24_1">#REF!</definedName>
    <definedName name="N24_2" localSheetId="1">#REF!</definedName>
    <definedName name="N24_2" localSheetId="3">#REF!</definedName>
    <definedName name="N24_2" localSheetId="9">#REF!</definedName>
    <definedName name="N24_2" localSheetId="15">#REF!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#REF!</definedName>
    <definedName name="Nagrody2007" localSheetId="3">#REF!</definedName>
    <definedName name="Nagrody2007" localSheetId="9">#REF!</definedName>
    <definedName name="Nagrody2007" localSheetId="15">#REF!</definedName>
    <definedName name="Nagrody2007" localSheetId="16">#REF!</definedName>
    <definedName name="Nagrody2007">#REF!</definedName>
    <definedName name="Należności" localSheetId="1">#REF!</definedName>
    <definedName name="Należności" localSheetId="3">#REF!</definedName>
    <definedName name="Należności" localSheetId="9">#REF!</definedName>
    <definedName name="Należności" localSheetId="15">#REF!</definedName>
    <definedName name="Należności">#REF!</definedName>
    <definedName name="Należności_od_banków" localSheetId="1">#REF!</definedName>
    <definedName name="Należności_od_banków" localSheetId="3">#REF!</definedName>
    <definedName name="Należności_od_banków" localSheetId="9">#REF!</definedName>
    <definedName name="Należności_od_banków" localSheetId="15">#REF!</definedName>
    <definedName name="Należności_od_banków" localSheetId="16">#REF!</definedName>
    <definedName name="Należności_od_banków">#REF!</definedName>
    <definedName name="Należności_od_klientów" localSheetId="1">#REF!</definedName>
    <definedName name="Należności_od_klientów" localSheetId="3">#REF!</definedName>
    <definedName name="Należności_od_klientów" localSheetId="9">#REF!</definedName>
    <definedName name="Należności_od_klientów" localSheetId="15">#REF!</definedName>
    <definedName name="Należności_od_klientów" localSheetId="16">#REF!</definedName>
    <definedName name="Należności_od_klientów">#REF!</definedName>
    <definedName name="NAM">[55]AM!$A$1:$AA$313</definedName>
    <definedName name="Name_of_entity07" localSheetId="1">#REF!</definedName>
    <definedName name="Name_of_entity07" localSheetId="3">#REF!</definedName>
    <definedName name="Name_of_entity07" localSheetId="9">#REF!</definedName>
    <definedName name="Name_of_entity07" localSheetId="15">#REF!</definedName>
    <definedName name="Name_of_entity07">#REF!</definedName>
    <definedName name="Name_of_entity08" localSheetId="1">#REF!</definedName>
    <definedName name="Name_of_entity08" localSheetId="3">#REF!</definedName>
    <definedName name="Name_of_entity08" localSheetId="9">#REF!</definedName>
    <definedName name="Name_of_entity08" localSheetId="15">#REF!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#REF!</definedName>
    <definedName name="NB_21a" localSheetId="3">#REF!</definedName>
    <definedName name="NB_21a" localSheetId="9">#REF!</definedName>
    <definedName name="NB_21a" localSheetId="15">#REF!</definedName>
    <definedName name="NB_21a">#REF!</definedName>
    <definedName name="NB_23stowarzyszone" localSheetId="1">#REF!</definedName>
    <definedName name="NB_23stowarzyszone" localSheetId="3">#REF!</definedName>
    <definedName name="NB_23stowarzyszone" localSheetId="9">#REF!</definedName>
    <definedName name="NB_23stowarzyszone" localSheetId="15">#REF!</definedName>
    <definedName name="NB_23stowarzyszone">#REF!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9">'[43]Noty bilans'!#REF!</definedName>
    <definedName name="NB_30a" localSheetId="15">'[43]Noty bilans'!#REF!</definedName>
    <definedName name="NB_30a" localSheetId="16">'[43]Noty bilans'!#REF!</definedName>
    <definedName name="NB_30a">'[43]Noty bilans'!#REF!</definedName>
    <definedName name="NB_33r" localSheetId="1">#REF!</definedName>
    <definedName name="NB_33r" localSheetId="3">#REF!</definedName>
    <definedName name="NB_33r" localSheetId="9">#REF!</definedName>
    <definedName name="NB_33r" localSheetId="15">#REF!</definedName>
    <definedName name="NB_33r">#REF!</definedName>
    <definedName name="NB_N16" localSheetId="1">#REF!</definedName>
    <definedName name="NB_N16" localSheetId="3">#REF!</definedName>
    <definedName name="NB_N16" localSheetId="9">#REF!</definedName>
    <definedName name="NB_N16" localSheetId="15">#REF!</definedName>
    <definedName name="NB_N16">#REF!</definedName>
    <definedName name="NB_N17" localSheetId="1">#REF!</definedName>
    <definedName name="NB_N17" localSheetId="3">#REF!</definedName>
    <definedName name="NB_N17" localSheetId="9">#REF!</definedName>
    <definedName name="NB_N17" localSheetId="15">#REF!</definedName>
    <definedName name="NB_N17">#REF!</definedName>
    <definedName name="NB_N18" localSheetId="1">'[45]Noty bilans'!#REF!</definedName>
    <definedName name="NB_N18" localSheetId="3">'[45]Noty bilans'!#REF!</definedName>
    <definedName name="NB_N18" localSheetId="9">'[45]Noty bilans'!#REF!</definedName>
    <definedName name="NB_N18" localSheetId="15">'[45]Noty bilans'!#REF!</definedName>
    <definedName name="NB_N18">'[45]Noty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9">'[49]Noty bilans'!#REF!</definedName>
    <definedName name="NB_N19" localSheetId="15">'[49]Noty bilans'!#REF!</definedName>
    <definedName name="NB_N19" localSheetId="16">'[49]Noty bilans'!#REF!</definedName>
    <definedName name="NB_N19">'[49]Noty bilans'!#REF!</definedName>
    <definedName name="NB_N20" localSheetId="1">#REF!</definedName>
    <definedName name="NB_N20" localSheetId="3">#REF!</definedName>
    <definedName name="NB_N20" localSheetId="9">#REF!</definedName>
    <definedName name="NB_N20" localSheetId="15">#REF!</definedName>
    <definedName name="NB_N20">#REF!</definedName>
    <definedName name="NB_N21" localSheetId="1">#REF!</definedName>
    <definedName name="NB_N21" localSheetId="3">#REF!</definedName>
    <definedName name="NB_N21" localSheetId="9">#REF!</definedName>
    <definedName name="NB_N21" localSheetId="15">#REF!</definedName>
    <definedName name="NB_N21">#REF!</definedName>
    <definedName name="NB_N22" localSheetId="1">#REF!</definedName>
    <definedName name="NB_N22" localSheetId="3">#REF!</definedName>
    <definedName name="NB_N22" localSheetId="9">#REF!</definedName>
    <definedName name="NB_N22" localSheetId="15">#REF!</definedName>
    <definedName name="NB_N22">#REF!</definedName>
    <definedName name="NB_N22r" localSheetId="1">#REF!</definedName>
    <definedName name="NB_N22r" localSheetId="3">#REF!</definedName>
    <definedName name="NB_N22r" localSheetId="9">#REF!</definedName>
    <definedName name="NB_N22r" localSheetId="15">#REF!</definedName>
    <definedName name="NB_N22r">#REF!</definedName>
    <definedName name="NB_N23" localSheetId="1">#REF!</definedName>
    <definedName name="NB_N23" localSheetId="3">#REF!</definedName>
    <definedName name="NB_N23" localSheetId="9">#REF!</definedName>
    <definedName name="NB_N23" localSheetId="15">#REF!</definedName>
    <definedName name="NB_N23">#REF!</definedName>
    <definedName name="NB_N24" localSheetId="1">#REF!</definedName>
    <definedName name="NB_N24" localSheetId="3">#REF!</definedName>
    <definedName name="NB_N24" localSheetId="9">#REF!</definedName>
    <definedName name="NB_N24" localSheetId="15">#REF!</definedName>
    <definedName name="NB_N24">#REF!</definedName>
    <definedName name="NB_N25" localSheetId="1">#REF!</definedName>
    <definedName name="NB_N25" localSheetId="3">#REF!</definedName>
    <definedName name="NB_N25" localSheetId="9">#REF!</definedName>
    <definedName name="NB_N25" localSheetId="15">#REF!</definedName>
    <definedName name="NB_N25">#REF!</definedName>
    <definedName name="NB_N26" localSheetId="1">#REF!</definedName>
    <definedName name="NB_N26" localSheetId="3">#REF!</definedName>
    <definedName name="NB_N26" localSheetId="9">#REF!</definedName>
    <definedName name="NB_N26" localSheetId="15">#REF!</definedName>
    <definedName name="NB_N26">#REF!</definedName>
    <definedName name="NB_N27" localSheetId="1">#REF!</definedName>
    <definedName name="NB_N27" localSheetId="3">#REF!</definedName>
    <definedName name="NB_N27" localSheetId="9">#REF!</definedName>
    <definedName name="NB_N27" localSheetId="15">#REF!</definedName>
    <definedName name="NB_N27">#REF!</definedName>
    <definedName name="NB_N28" localSheetId="1">#REF!</definedName>
    <definedName name="NB_N28" localSheetId="3">#REF!</definedName>
    <definedName name="NB_N28" localSheetId="9">#REF!</definedName>
    <definedName name="NB_N28" localSheetId="15">#REF!</definedName>
    <definedName name="NB_N28">#REF!</definedName>
    <definedName name="NB_N29" localSheetId="1">#REF!</definedName>
    <definedName name="NB_N29" localSheetId="3">#REF!</definedName>
    <definedName name="NB_N29" localSheetId="9">#REF!</definedName>
    <definedName name="NB_N29" localSheetId="15">#REF!</definedName>
    <definedName name="NB_N29">#REF!</definedName>
    <definedName name="NB_N30" localSheetId="1">#REF!</definedName>
    <definedName name="NB_N30" localSheetId="3">#REF!</definedName>
    <definedName name="NB_N30" localSheetId="9">#REF!</definedName>
    <definedName name="NB_N30" localSheetId="15">#REF!</definedName>
    <definedName name="NB_N30">#REF!</definedName>
    <definedName name="NB_N30_2006" localSheetId="1">#REF!</definedName>
    <definedName name="NB_N30_2006" localSheetId="3">#REF!</definedName>
    <definedName name="NB_N30_2006" localSheetId="9">#REF!</definedName>
    <definedName name="NB_N30_2006" localSheetId="15">#REF!</definedName>
    <definedName name="NB_N30_2006">#REF!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9">'[43]Noty bilans'!#REF!</definedName>
    <definedName name="NB_N31" localSheetId="15">'[43]Noty bilans'!#REF!</definedName>
    <definedName name="NB_N31" localSheetId="16">'[57]Noty bilans'!#REF!</definedName>
    <definedName name="NB_N31">'[43]Noty bilans'!#REF!</definedName>
    <definedName name="NB_N32" localSheetId="1">#REF!</definedName>
    <definedName name="NB_N32" localSheetId="3">#REF!</definedName>
    <definedName name="NB_N32" localSheetId="9">#REF!</definedName>
    <definedName name="NB_N32" localSheetId="15">#REF!</definedName>
    <definedName name="NB_N32">#REF!</definedName>
    <definedName name="NB_N33" localSheetId="1">#REF!</definedName>
    <definedName name="NB_N33" localSheetId="3">#REF!</definedName>
    <definedName name="NB_N33" localSheetId="9">#REF!</definedName>
    <definedName name="NB_N33" localSheetId="15">#REF!</definedName>
    <definedName name="NB_N33">#REF!</definedName>
    <definedName name="NB_N33_06" localSheetId="1">#REF!</definedName>
    <definedName name="NB_N33_06" localSheetId="3">#REF!</definedName>
    <definedName name="NB_N33_06" localSheetId="9">#REF!</definedName>
    <definedName name="NB_N33_06" localSheetId="15">#REF!</definedName>
    <definedName name="NB_N33_06">#REF!</definedName>
    <definedName name="NB_N33_2" localSheetId="1">#REF!</definedName>
    <definedName name="NB_N33_2" localSheetId="3">#REF!</definedName>
    <definedName name="NB_N33_2" localSheetId="9">#REF!</definedName>
    <definedName name="NB_N33_2" localSheetId="15">#REF!</definedName>
    <definedName name="NB_N33_2">#REF!</definedName>
    <definedName name="NB_N33062006" localSheetId="1">#REF!</definedName>
    <definedName name="NB_N33062006" localSheetId="3">#REF!</definedName>
    <definedName name="NB_N33062006" localSheetId="9">#REF!</definedName>
    <definedName name="NB_N33062006" localSheetId="15">#REF!</definedName>
    <definedName name="NB_N33062006">#REF!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9">'[43]Noty bilans 31,32,38,54'!#REF!</definedName>
    <definedName name="NB_Wnip" localSheetId="15">'[43]Noty bilans 31,32,38,54'!#REF!</definedName>
    <definedName name="NB_Wnip" localSheetId="16">'[43]Noty bilans 31,32,38,54'!#REF!</definedName>
    <definedName name="NB_Wnip">'[43]Noty bilans 31,32,38,54'!#REF!</definedName>
    <definedName name="NBZWBK">[55]BZWBK!$A$1:$AA$313</definedName>
    <definedName name="NCC_alloc" localSheetId="1">#REF!</definedName>
    <definedName name="NCC_alloc" localSheetId="3">#REF!</definedName>
    <definedName name="NCC_alloc" localSheetId="9">#REF!</definedName>
    <definedName name="NCC_alloc" localSheetId="15">#REF!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#REF!</definedName>
    <definedName name="NIERUCHOMOŚCI2000M" localSheetId="3">#REF!</definedName>
    <definedName name="NIERUCHOMOŚCI2000M" localSheetId="9">#REF!</definedName>
    <definedName name="NIERUCHOMOŚCI2000M" localSheetId="15">#REF!</definedName>
    <definedName name="NIERUCHOMOŚCI2000M">#REF!</definedName>
    <definedName name="NIERUCHOMOŚCI2000Y" localSheetId="1">#REF!</definedName>
    <definedName name="NIERUCHOMOŚCI2000Y" localSheetId="3">#REF!</definedName>
    <definedName name="NIERUCHOMOŚCI2000Y" localSheetId="9">#REF!</definedName>
    <definedName name="NIERUCHOMOŚCI2000Y" localSheetId="15">#REF!</definedName>
    <definedName name="NIERUCHOMOŚCI2000Y">#REF!</definedName>
    <definedName name="NIERUCHOMOŚCI2001M" localSheetId="1">#REF!</definedName>
    <definedName name="NIERUCHOMOŚCI2001M" localSheetId="3">#REF!</definedName>
    <definedName name="NIERUCHOMOŚCI2001M" localSheetId="9">#REF!</definedName>
    <definedName name="NIERUCHOMOŚCI2001M" localSheetId="15">#REF!</definedName>
    <definedName name="NIERUCHOMOŚCI2001M">#REF!</definedName>
    <definedName name="NIERUCHOMOŚCI2001Y" localSheetId="1">#REF!</definedName>
    <definedName name="NIERUCHOMOŚCI2001Y" localSheetId="3">#REF!</definedName>
    <definedName name="NIERUCHOMOŚCI2001Y" localSheetId="9">#REF!</definedName>
    <definedName name="NIERUCHOMOŚCI2001Y" localSheetId="15">#REF!</definedName>
    <definedName name="NIERUCHOMOŚCI2001Y">#REF!</definedName>
    <definedName name="NII" localSheetId="1">#REF!</definedName>
    <definedName name="NII" localSheetId="3">#REF!</definedName>
    <definedName name="NII" localSheetId="9">#REF!</definedName>
    <definedName name="NII" localSheetId="15">#REF!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9">'[49]Noty bilans 22,23,29'!#REF!</definedName>
    <definedName name="NNB_23" localSheetId="15">'[49]Noty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6">#N/A</definedName>
    <definedName name="nnnnn">BS!nnnnn</definedName>
    <definedName name="No._of_awards" localSheetId="1">'[63]Progr motyw prac 11 i 12 BZ WBK'!#REF!</definedName>
    <definedName name="No._of_awards" localSheetId="3">'[63]Progr motyw prac 11 i 12 BZ WBK'!#REF!</definedName>
    <definedName name="No._of_awards" localSheetId="9">'[63]Progr motyw prac 11 i 12 BZ WBK'!#REF!</definedName>
    <definedName name="No._of_awards" localSheetId="15">'[63]Progr motyw prac 11 i 12 BZ WBK'!#REF!</definedName>
    <definedName name="No._of_awards">'[63]Progr motyw prac 11 i 12 BZ WBK'!#REF!</definedName>
    <definedName name="nominaly" localSheetId="1">#REF!</definedName>
    <definedName name="nominaly" localSheetId="3">#REF!</definedName>
    <definedName name="nominaly" localSheetId="9">#REF!</definedName>
    <definedName name="nominaly" localSheetId="15">#REF!</definedName>
    <definedName name="nominaly">#REF!</definedName>
    <definedName name="Nominały_instrumentów_pochodnych" localSheetId="1">#REF!</definedName>
    <definedName name="Nominały_instrumentów_pochodnych" localSheetId="3">#REF!</definedName>
    <definedName name="Nominały_instrumentów_pochodnych" localSheetId="9">#REF!</definedName>
    <definedName name="Nominały_instrumentów_pochodnych" localSheetId="15">#REF!</definedName>
    <definedName name="Nominały_instrumentów_pochodnych">#REF!</definedName>
    <definedName name="Nota_01_SBB_A" localSheetId="1">#REF!</definedName>
    <definedName name="Nota_01_SBB_A" localSheetId="3">#REF!</definedName>
    <definedName name="Nota_01_SBB_A" localSheetId="9">#REF!</definedName>
    <definedName name="Nota_01_SBB_A" localSheetId="15">#REF!</definedName>
    <definedName name="Nota_01_SBB_A" localSheetId="16">#REF!</definedName>
    <definedName name="Nota_01_SBB_A">#REF!</definedName>
    <definedName name="Nota_02_SBB_A" localSheetId="1">#REF!</definedName>
    <definedName name="Nota_02_SBB_A" localSheetId="3">#REF!</definedName>
    <definedName name="Nota_02_SBB_A" localSheetId="9">#REF!</definedName>
    <definedName name="Nota_02_SBB_A" localSheetId="15">#REF!</definedName>
    <definedName name="Nota_02_SBB_A" localSheetId="16">#REF!</definedName>
    <definedName name="Nota_02_SBB_A">#REF!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9">#REF!</definedName>
    <definedName name="Nota_03_SBB_A" localSheetId="15">#REF!</definedName>
    <definedName name="Nota_03_SBB_A" localSheetId="16">#REF!</definedName>
    <definedName name="Nota_03_SBB_A">#REF!</definedName>
    <definedName name="Nota_04_SBB_A" localSheetId="1">#REF!</definedName>
    <definedName name="Nota_04_SBB_A" localSheetId="3">#REF!</definedName>
    <definedName name="Nota_04_SBB_A" localSheetId="9">#REF!</definedName>
    <definedName name="Nota_04_SBB_A" localSheetId="15">#REF!</definedName>
    <definedName name="Nota_04_SBB_A" localSheetId="16">#REF!</definedName>
    <definedName name="Nota_04_SBB_A">#REF!</definedName>
    <definedName name="Nota_05_SBB_A" localSheetId="1">#REF!</definedName>
    <definedName name="Nota_05_SBB_A" localSheetId="3">#REF!</definedName>
    <definedName name="Nota_05_SBB_A" localSheetId="9">#REF!</definedName>
    <definedName name="Nota_05_SBB_A" localSheetId="15">#REF!</definedName>
    <definedName name="Nota_05_SBB_A" localSheetId="16">#REF!</definedName>
    <definedName name="Nota_05_SBB_A">#REF!</definedName>
    <definedName name="Nota_06_SBB_A" localSheetId="1">#REF!</definedName>
    <definedName name="Nota_06_SBB_A" localSheetId="3">#REF!</definedName>
    <definedName name="Nota_06_SBB_A" localSheetId="9">#REF!</definedName>
    <definedName name="Nota_06_SBB_A" localSheetId="15">#REF!</definedName>
    <definedName name="Nota_06_SBB_A" localSheetId="16">#REF!</definedName>
    <definedName name="Nota_06_SBB_A">#REF!</definedName>
    <definedName name="Nota_07_SBB_A" localSheetId="1">#REF!</definedName>
    <definedName name="Nota_07_SBB_A" localSheetId="3">#REF!</definedName>
    <definedName name="Nota_07_SBB_A" localSheetId="9">#REF!</definedName>
    <definedName name="Nota_07_SBB_A" localSheetId="15">#REF!</definedName>
    <definedName name="Nota_07_SBB_A" localSheetId="16">#REF!</definedName>
    <definedName name="Nota_07_SBB_A">#REF!</definedName>
    <definedName name="Nota_08_SBB_A" localSheetId="1">#REF!</definedName>
    <definedName name="Nota_08_SBB_A" localSheetId="3">#REF!</definedName>
    <definedName name="Nota_08_SBB_A" localSheetId="9">#REF!</definedName>
    <definedName name="Nota_08_SBB_A" localSheetId="15">#REF!</definedName>
    <definedName name="Nota_08_SBB_A" localSheetId="16">#REF!</definedName>
    <definedName name="Nota_08_SBB_A">#REF!</definedName>
    <definedName name="Nota_09_SBB_A" localSheetId="1">#REF!</definedName>
    <definedName name="Nota_09_SBB_A" localSheetId="3">#REF!</definedName>
    <definedName name="Nota_09_SBB_A" localSheetId="9">#REF!</definedName>
    <definedName name="Nota_09_SBB_A" localSheetId="15">#REF!</definedName>
    <definedName name="Nota_09_SBB_A" localSheetId="16">#REF!</definedName>
    <definedName name="Nota_09_SBB_A">#REF!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9">#REF!</definedName>
    <definedName name="Nota_1_SBB_A" localSheetId="15">#REF!</definedName>
    <definedName name="Nota_1_SBB_A" localSheetId="16">#REF!</definedName>
    <definedName name="Nota_1_SBB_A">#REF!</definedName>
    <definedName name="Nota_10_SBB_A" localSheetId="1">#REF!</definedName>
    <definedName name="Nota_10_SBB_A" localSheetId="3">#REF!</definedName>
    <definedName name="Nota_10_SBB_A" localSheetId="9">#REF!</definedName>
    <definedName name="Nota_10_SBB_A" localSheetId="15">#REF!</definedName>
    <definedName name="Nota_10_SBB_A" localSheetId="16">#REF!</definedName>
    <definedName name="Nota_10_SBB_A">#REF!</definedName>
    <definedName name="Nota_11_SBB_A" localSheetId="1">#REF!</definedName>
    <definedName name="Nota_11_SBB_A" localSheetId="3">#REF!</definedName>
    <definedName name="Nota_11_SBB_A" localSheetId="9">#REF!</definedName>
    <definedName name="Nota_11_SBB_A" localSheetId="15">#REF!</definedName>
    <definedName name="Nota_11_SBB_A" localSheetId="16">#REF!</definedName>
    <definedName name="Nota_11_SBB_A">#REF!</definedName>
    <definedName name="Nota_12_SBB_A" localSheetId="1">#REF!</definedName>
    <definedName name="Nota_12_SBB_A" localSheetId="3">#REF!</definedName>
    <definedName name="Nota_12_SBB_A" localSheetId="9">#REF!</definedName>
    <definedName name="Nota_12_SBB_A" localSheetId="15">#REF!</definedName>
    <definedName name="Nota_12_SBB_A" localSheetId="16">#REF!</definedName>
    <definedName name="Nota_12_SBB_A">#REF!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9">#REF!</definedName>
    <definedName name="Nota_13_SBB_P" localSheetId="15">#REF!</definedName>
    <definedName name="Nota_13_SBB_P" localSheetId="16">#REF!</definedName>
    <definedName name="Nota_13_SBB_P">#REF!</definedName>
    <definedName name="Nota_14_SBB_P" localSheetId="1">#REF!</definedName>
    <definedName name="Nota_14_SBB_P" localSheetId="3">#REF!</definedName>
    <definedName name="Nota_14_SBB_P" localSheetId="9">#REF!</definedName>
    <definedName name="Nota_14_SBB_P" localSheetId="15">#REF!</definedName>
    <definedName name="Nota_14_SBB_P" localSheetId="16">#REF!</definedName>
    <definedName name="Nota_14_SBB_P">#REF!</definedName>
    <definedName name="Nota_15_SBB_P" localSheetId="1">#REF!</definedName>
    <definedName name="Nota_15_SBB_P" localSheetId="3">#REF!</definedName>
    <definedName name="Nota_15_SBB_P" localSheetId="9">#REF!</definedName>
    <definedName name="Nota_15_SBB_P" localSheetId="15">#REF!</definedName>
    <definedName name="Nota_15_SBB_P" localSheetId="16">#REF!</definedName>
    <definedName name="Nota_15_SBB_P">#REF!</definedName>
    <definedName name="Nota_16_SBB_P" localSheetId="1">#REF!</definedName>
    <definedName name="Nota_16_SBB_P" localSheetId="3">#REF!</definedName>
    <definedName name="Nota_16_SBB_P" localSheetId="9">#REF!</definedName>
    <definedName name="Nota_16_SBB_P" localSheetId="15">#REF!</definedName>
    <definedName name="Nota_16_SBB_P" localSheetId="16">#REF!</definedName>
    <definedName name="Nota_16_SBB_P">#REF!</definedName>
    <definedName name="Nota_17_SBB_P" localSheetId="1">#REF!</definedName>
    <definedName name="Nota_17_SBB_P" localSheetId="3">#REF!</definedName>
    <definedName name="Nota_17_SBB_P" localSheetId="9">#REF!</definedName>
    <definedName name="Nota_17_SBB_P" localSheetId="15">#REF!</definedName>
    <definedName name="Nota_17_SBB_P" localSheetId="16">#REF!</definedName>
    <definedName name="Nota_17_SBB_P">#REF!</definedName>
    <definedName name="Nota_18_SBB_P" localSheetId="1">#REF!</definedName>
    <definedName name="Nota_18_SBB_P" localSheetId="3">#REF!</definedName>
    <definedName name="Nota_18_SBB_P" localSheetId="9">#REF!</definedName>
    <definedName name="Nota_18_SBB_P" localSheetId="15">#REF!</definedName>
    <definedName name="Nota_18_SBB_P" localSheetId="16">#REF!</definedName>
    <definedName name="Nota_18_SBB_P">#REF!</definedName>
    <definedName name="Nota_19_SBB_P" localSheetId="1">#REF!</definedName>
    <definedName name="Nota_19_SBB_P" localSheetId="3">#REF!</definedName>
    <definedName name="Nota_19_SBB_P" localSheetId="9">#REF!</definedName>
    <definedName name="Nota_19_SBB_P" localSheetId="15">#REF!</definedName>
    <definedName name="Nota_19_SBB_P" localSheetId="16">#REF!</definedName>
    <definedName name="Nota_19_SBB_P">#REF!</definedName>
    <definedName name="Nota_2_SBB_A" localSheetId="1">#REF!</definedName>
    <definedName name="Nota_2_SBB_A" localSheetId="3">#REF!</definedName>
    <definedName name="Nota_2_SBB_A" localSheetId="9">#REF!</definedName>
    <definedName name="Nota_2_SBB_A" localSheetId="15">#REF!</definedName>
    <definedName name="Nota_2_SBB_A" localSheetId="16">#REF!</definedName>
    <definedName name="Nota_2_SBB_A">#REF!</definedName>
    <definedName name="Nota_20_SBB_P" localSheetId="1">#REF!</definedName>
    <definedName name="Nota_20_SBB_P" localSheetId="3">#REF!</definedName>
    <definedName name="Nota_20_SBB_P" localSheetId="9">#REF!</definedName>
    <definedName name="Nota_20_SBB_P" localSheetId="15">#REF!</definedName>
    <definedName name="Nota_20_SBB_P" localSheetId="16">#REF!</definedName>
    <definedName name="Nota_20_SBB_P">#REF!</definedName>
    <definedName name="Nota_21_SBB_P" localSheetId="1">#REF!</definedName>
    <definedName name="Nota_21_SBB_P" localSheetId="3">#REF!</definedName>
    <definedName name="Nota_21_SBB_P" localSheetId="9">#REF!</definedName>
    <definedName name="Nota_21_SBB_P" localSheetId="15">#REF!</definedName>
    <definedName name="Nota_21_SBB_P" localSheetId="16">#REF!</definedName>
    <definedName name="Nota_21_SBB_P">#REF!</definedName>
    <definedName name="Nota_22_SBB_P" localSheetId="1">#REF!</definedName>
    <definedName name="Nota_22_SBB_P" localSheetId="3">#REF!</definedName>
    <definedName name="Nota_22_SBB_P" localSheetId="9">#REF!</definedName>
    <definedName name="Nota_22_SBB_P" localSheetId="15">#REF!</definedName>
    <definedName name="Nota_22_SBB_P" localSheetId="16">#REF!</definedName>
    <definedName name="Nota_22_SBB_P">#REF!</definedName>
    <definedName name="Nota_23_SBB_P" localSheetId="1">#REF!</definedName>
    <definedName name="Nota_23_SBB_P" localSheetId="3">#REF!</definedName>
    <definedName name="Nota_23_SBB_P" localSheetId="9">#REF!</definedName>
    <definedName name="Nota_23_SBB_P" localSheetId="15">#REF!</definedName>
    <definedName name="Nota_23_SBB_P" localSheetId="16">#REF!</definedName>
    <definedName name="Nota_23_SBB_P">#REF!</definedName>
    <definedName name="Nota_24_SBB_P" localSheetId="1">#REF!</definedName>
    <definedName name="Nota_24_SBB_P" localSheetId="3">#REF!</definedName>
    <definedName name="Nota_24_SBB_P" localSheetId="9">#REF!</definedName>
    <definedName name="Nota_24_SBB_P" localSheetId="15">#REF!</definedName>
    <definedName name="Nota_24_SBB_P" localSheetId="16">#REF!</definedName>
    <definedName name="Nota_24_SBB_P">#REF!</definedName>
    <definedName name="Nota_25" localSheetId="1">#REF!</definedName>
    <definedName name="Nota_25" localSheetId="3">#REF!</definedName>
    <definedName name="Nota_25" localSheetId="9">#REF!</definedName>
    <definedName name="Nota_25" localSheetId="15">#REF!</definedName>
    <definedName name="Nota_25" localSheetId="16">#REF!</definedName>
    <definedName name="Nota_25">#REF!</definedName>
    <definedName name="Nota_26" localSheetId="1">#REF!</definedName>
    <definedName name="Nota_26" localSheetId="3">#REF!</definedName>
    <definedName name="Nota_26" localSheetId="9">#REF!</definedName>
    <definedName name="Nota_26" localSheetId="15">#REF!</definedName>
    <definedName name="Nota_26">#REF!</definedName>
    <definedName name="Nota_26_SBB_PP" localSheetId="1">#REF!</definedName>
    <definedName name="Nota_26_SBB_PP" localSheetId="3">#REF!</definedName>
    <definedName name="Nota_26_SBB_PP" localSheetId="9">#REF!</definedName>
    <definedName name="Nota_26_SBB_PP" localSheetId="15">#REF!</definedName>
    <definedName name="Nota_26_SBB_PP" localSheetId="16">#REF!</definedName>
    <definedName name="Nota_26_SBB_PP">#REF!</definedName>
    <definedName name="Nota_27_SRZiS" localSheetId="1">#REF!</definedName>
    <definedName name="Nota_27_SRZiS" localSheetId="3">#REF!</definedName>
    <definedName name="Nota_27_SRZiS" localSheetId="9">#REF!</definedName>
    <definedName name="Nota_27_SRZiS" localSheetId="15">#REF!</definedName>
    <definedName name="Nota_27_SRZiS" localSheetId="16">#REF!</definedName>
    <definedName name="Nota_27_SRZiS">#REF!</definedName>
    <definedName name="Nota_27_SRZiSB" localSheetId="1">#REF!</definedName>
    <definedName name="Nota_27_SRZiSB" localSheetId="3">#REF!</definedName>
    <definedName name="Nota_27_SRZiSB" localSheetId="9">#REF!</definedName>
    <definedName name="Nota_27_SRZiSB" localSheetId="15">#REF!</definedName>
    <definedName name="Nota_27_SRZiSB" localSheetId="16">#REF!</definedName>
    <definedName name="Nota_27_SRZiSB">#REF!</definedName>
    <definedName name="Nota_28_SRZiS" localSheetId="1">#REF!</definedName>
    <definedName name="Nota_28_SRZiS" localSheetId="3">#REF!</definedName>
    <definedName name="Nota_28_SRZiS" localSheetId="9">#REF!</definedName>
    <definedName name="Nota_28_SRZiS" localSheetId="15">#REF!</definedName>
    <definedName name="Nota_28_SRZiS" localSheetId="16">#REF!</definedName>
    <definedName name="Nota_28_SRZiS">#REF!</definedName>
    <definedName name="Nota_28_SRZiSB" localSheetId="1">#REF!</definedName>
    <definedName name="Nota_28_SRZiSB" localSheetId="3">#REF!</definedName>
    <definedName name="Nota_28_SRZiSB" localSheetId="9">#REF!</definedName>
    <definedName name="Nota_28_SRZiSB" localSheetId="15">#REF!</definedName>
    <definedName name="Nota_28_SRZiSB" localSheetId="16">#REF!</definedName>
    <definedName name="Nota_28_SRZiSB">#REF!</definedName>
    <definedName name="Nota_29_SRZiSB" localSheetId="1">#REF!</definedName>
    <definedName name="Nota_29_SRZiSB" localSheetId="3">#REF!</definedName>
    <definedName name="Nota_29_SRZiSB" localSheetId="9">#REF!</definedName>
    <definedName name="Nota_29_SRZiSB" localSheetId="15">#REF!</definedName>
    <definedName name="Nota_29_SRZiSB" localSheetId="16">#REF!</definedName>
    <definedName name="Nota_29_SRZiSB">#REF!</definedName>
    <definedName name="Nota_3_SBB_A" localSheetId="1">#REF!</definedName>
    <definedName name="Nota_3_SBB_A" localSheetId="3">#REF!</definedName>
    <definedName name="Nota_3_SBB_A" localSheetId="9">#REF!</definedName>
    <definedName name="Nota_3_SBB_A" localSheetId="15">#REF!</definedName>
    <definedName name="Nota_3_SBB_A" localSheetId="16">#REF!</definedName>
    <definedName name="Nota_3_SBB_A">#REF!</definedName>
    <definedName name="Nota_30_SRZiSB" localSheetId="1">#REF!</definedName>
    <definedName name="Nota_30_SRZiSB" localSheetId="3">#REF!</definedName>
    <definedName name="Nota_30_SRZiSB" localSheetId="9">#REF!</definedName>
    <definedName name="Nota_30_SRZiSB" localSheetId="15">#REF!</definedName>
    <definedName name="Nota_30_SRZiSB" localSheetId="16">#REF!</definedName>
    <definedName name="Nota_30_SRZiSB">#REF!</definedName>
    <definedName name="Nota_31_SRZiSB" localSheetId="1">#REF!</definedName>
    <definedName name="Nota_31_SRZiSB" localSheetId="3">#REF!</definedName>
    <definedName name="Nota_31_SRZiSB" localSheetId="9">#REF!</definedName>
    <definedName name="Nota_31_SRZiSB" localSheetId="15">#REF!</definedName>
    <definedName name="Nota_31_SRZiSB" localSheetId="16">#REF!</definedName>
    <definedName name="Nota_31_SRZiSB">#REF!</definedName>
    <definedName name="Nota_32_SRZiSB" localSheetId="1">#REF!</definedName>
    <definedName name="Nota_32_SRZiSB" localSheetId="3">#REF!</definedName>
    <definedName name="Nota_32_SRZiSB" localSheetId="9">#REF!</definedName>
    <definedName name="Nota_32_SRZiSB" localSheetId="15">#REF!</definedName>
    <definedName name="Nota_32_SRZiSB" localSheetId="16">#REF!</definedName>
    <definedName name="Nota_32_SRZiSB">#REF!</definedName>
    <definedName name="Nota_33_SRZiSB" localSheetId="1">#REF!</definedName>
    <definedName name="Nota_33_SRZiSB" localSheetId="3">#REF!</definedName>
    <definedName name="Nota_33_SRZiSB" localSheetId="9">#REF!</definedName>
    <definedName name="Nota_33_SRZiSB" localSheetId="15">#REF!</definedName>
    <definedName name="Nota_33_SRZiSB" localSheetId="16">#REF!</definedName>
    <definedName name="Nota_33_SRZiSB">#REF!</definedName>
    <definedName name="Nota_34_SRZiSB" localSheetId="1">#REF!</definedName>
    <definedName name="Nota_34_SRZiSB" localSheetId="3">#REF!</definedName>
    <definedName name="Nota_34_SRZiSB" localSheetId="9">#REF!</definedName>
    <definedName name="Nota_34_SRZiSB" localSheetId="15">#REF!</definedName>
    <definedName name="Nota_34_SRZiSB" localSheetId="16">#REF!</definedName>
    <definedName name="Nota_34_SRZiSB">#REF!</definedName>
    <definedName name="Nota_35_SRZiSB" localSheetId="1">#REF!</definedName>
    <definedName name="Nota_35_SRZiSB" localSheetId="3">#REF!</definedName>
    <definedName name="Nota_35_SRZiSB" localSheetId="9">#REF!</definedName>
    <definedName name="Nota_35_SRZiSB" localSheetId="15">#REF!</definedName>
    <definedName name="Nota_35_SRZiSB" localSheetId="16">#REF!</definedName>
    <definedName name="Nota_35_SRZiSB">#REF!</definedName>
    <definedName name="Nota_36_SRZiSB" localSheetId="1">#REF!</definedName>
    <definedName name="Nota_36_SRZiSB" localSheetId="3">#REF!</definedName>
    <definedName name="Nota_36_SRZiSB" localSheetId="9">#REF!</definedName>
    <definedName name="Nota_36_SRZiSB" localSheetId="15">#REF!</definedName>
    <definedName name="Nota_36_SRZiSB" localSheetId="16">#REF!</definedName>
    <definedName name="Nota_36_SRZiSB">#REF!</definedName>
    <definedName name="Nota_37_SRZiSB" localSheetId="1">#REF!</definedName>
    <definedName name="Nota_37_SRZiSB" localSheetId="3">#REF!</definedName>
    <definedName name="Nota_37_SRZiSB" localSheetId="9">#REF!</definedName>
    <definedName name="Nota_37_SRZiSB" localSheetId="15">#REF!</definedName>
    <definedName name="Nota_37_SRZiSB" localSheetId="16">#REF!</definedName>
    <definedName name="Nota_37_SRZiSB">#REF!</definedName>
    <definedName name="Nota_38_SRZiSB" localSheetId="1">#REF!</definedName>
    <definedName name="Nota_38_SRZiSB" localSheetId="3">#REF!</definedName>
    <definedName name="Nota_38_SRZiSB" localSheetId="9">#REF!</definedName>
    <definedName name="Nota_38_SRZiSB" localSheetId="15">#REF!</definedName>
    <definedName name="Nota_38_SRZiSB" localSheetId="16">#REF!</definedName>
    <definedName name="Nota_38_SRZiSB">#REF!</definedName>
    <definedName name="Nota_39_SRZiSB" localSheetId="1">#REF!</definedName>
    <definedName name="Nota_39_SRZiSB" localSheetId="3">#REF!</definedName>
    <definedName name="Nota_39_SRZiSB" localSheetId="9">#REF!</definedName>
    <definedName name="Nota_39_SRZiSB" localSheetId="15">#REF!</definedName>
    <definedName name="Nota_39_SRZiSB" localSheetId="16">#REF!</definedName>
    <definedName name="Nota_39_SRZiSB">#REF!</definedName>
    <definedName name="Nota_4_SBB_A" localSheetId="1">#REF!</definedName>
    <definedName name="Nota_4_SBB_A" localSheetId="3">#REF!</definedName>
    <definedName name="Nota_4_SBB_A" localSheetId="9">#REF!</definedName>
    <definedName name="Nota_4_SBB_A" localSheetId="15">#REF!</definedName>
    <definedName name="Nota_4_SBB_A" localSheetId="16">#REF!</definedName>
    <definedName name="Nota_4_SBB_A">#REF!</definedName>
    <definedName name="Nota_40_SRZiSB" localSheetId="1">#REF!</definedName>
    <definedName name="Nota_40_SRZiSB" localSheetId="3">#REF!</definedName>
    <definedName name="Nota_40_SRZiSB" localSheetId="9">#REF!</definedName>
    <definedName name="Nota_40_SRZiSB" localSheetId="15">#REF!</definedName>
    <definedName name="Nota_40_SRZiSB" localSheetId="16">#REF!</definedName>
    <definedName name="Nota_40_SRZiSB">#REF!</definedName>
    <definedName name="Nota_41_SRZiSB" localSheetId="1">#REF!</definedName>
    <definedName name="Nota_41_SRZiSB" localSheetId="3">#REF!</definedName>
    <definedName name="Nota_41_SRZiSB" localSheetId="9">#REF!</definedName>
    <definedName name="Nota_41_SRZiSB" localSheetId="15">#REF!</definedName>
    <definedName name="Nota_41_SRZiSB" localSheetId="16">#REF!</definedName>
    <definedName name="Nota_41_SRZiSB">#REF!</definedName>
    <definedName name="Nota_5_SBB_A" localSheetId="1">#REF!</definedName>
    <definedName name="Nota_5_SBB_A" localSheetId="3">#REF!</definedName>
    <definedName name="Nota_5_SBB_A" localSheetId="9">#REF!</definedName>
    <definedName name="Nota_5_SBB_A" localSheetId="15">#REF!</definedName>
    <definedName name="Nota_5_SBB_A" localSheetId="16">#REF!</definedName>
    <definedName name="Nota_5_SBB_A">#REF!</definedName>
    <definedName name="Nota_6_SBB_A" localSheetId="1">#REF!</definedName>
    <definedName name="Nota_6_SBB_A" localSheetId="3">#REF!</definedName>
    <definedName name="Nota_6_SBB_A" localSheetId="9">#REF!</definedName>
    <definedName name="Nota_6_SBB_A" localSheetId="15">#REF!</definedName>
    <definedName name="Nota_6_SBB_A" localSheetId="16">#REF!</definedName>
    <definedName name="Nota_6_SBB_A">#REF!</definedName>
    <definedName name="Nota_7_SBB_A" localSheetId="1">#REF!</definedName>
    <definedName name="Nota_7_SBB_A" localSheetId="3">#REF!</definedName>
    <definedName name="Nota_7_SBB_A" localSheetId="9">#REF!</definedName>
    <definedName name="Nota_7_SBB_A" localSheetId="15">#REF!</definedName>
    <definedName name="Nota_7_SBB_A" localSheetId="16">#REF!</definedName>
    <definedName name="Nota_7_SBB_A">#REF!</definedName>
    <definedName name="Nota_8_SBB_A" localSheetId="1">#REF!</definedName>
    <definedName name="Nota_8_SBB_A" localSheetId="3">#REF!</definedName>
    <definedName name="Nota_8_SBB_A" localSheetId="9">#REF!</definedName>
    <definedName name="Nota_8_SBB_A" localSheetId="15">#REF!</definedName>
    <definedName name="Nota_8_SBB_A" localSheetId="16">#REF!</definedName>
    <definedName name="Nota_8_SBB_A">#REF!</definedName>
    <definedName name="nota18kopia" localSheetId="1">#REF!</definedName>
    <definedName name="nota18kopia" localSheetId="3">#REF!</definedName>
    <definedName name="nota18kopia" localSheetId="9">#REF!</definedName>
    <definedName name="nota18kopia" localSheetId="15">#REF!</definedName>
    <definedName name="nota18kopia">#REF!</definedName>
    <definedName name="Noty_do_SRPPB" localSheetId="1">#REF!</definedName>
    <definedName name="Noty_do_SRPPB" localSheetId="3">#REF!</definedName>
    <definedName name="Noty_do_SRPPB" localSheetId="9">#REF!</definedName>
    <definedName name="Noty_do_SRPPB" localSheetId="15">#REF!</definedName>
    <definedName name="Noty_do_SRPPB" localSheetId="16">#REF!</definedName>
    <definedName name="Noty_do_SRPPB">#REF!</definedName>
    <definedName name="NovemberIC" localSheetId="1">#REF!</definedName>
    <definedName name="NovemberIC" localSheetId="3">#REF!</definedName>
    <definedName name="NovemberIC" localSheetId="9">#REF!</definedName>
    <definedName name="NovemberIC" localSheetId="15">#REF!</definedName>
    <definedName name="NovemberIC">#REF!</definedName>
    <definedName name="NovemberII" localSheetId="1">#REF!</definedName>
    <definedName name="NovemberII" localSheetId="3">#REF!</definedName>
    <definedName name="NovemberII" localSheetId="9">#REF!</definedName>
    <definedName name="NovemberII" localSheetId="15">#REF!</definedName>
    <definedName name="NovemberII">#REF!</definedName>
    <definedName name="NovemberL" localSheetId="1">#REF!</definedName>
    <definedName name="NovemberL" localSheetId="3">#REF!</definedName>
    <definedName name="NovemberL" localSheetId="9">#REF!</definedName>
    <definedName name="NovemberL" localSheetId="15">#REF!</definedName>
    <definedName name="NovemberL">#REF!</definedName>
    <definedName name="NP_nip" localSheetId="1">#REF!</definedName>
    <definedName name="NP_nip" localSheetId="3">#REF!</definedName>
    <definedName name="NP_nip" localSheetId="9">#REF!</definedName>
    <definedName name="NP_nip" localSheetId="15">#REF!</definedName>
    <definedName name="NP_nip">#REF!</definedName>
    <definedName name="NP_zw" localSheetId="1">#REF!</definedName>
    <definedName name="NP_zw" localSheetId="3">#REF!</definedName>
    <definedName name="NP_zw" localSheetId="9">#REF!</definedName>
    <definedName name="NP_zw" localSheetId="15">#REF!</definedName>
    <definedName name="NP_zw">#REF!</definedName>
    <definedName name="NPoland_Div" localSheetId="1">[Poland2008.xls]Poland [64]Division!$A$1:$AA$218</definedName>
    <definedName name="NPoland_Div" localSheetId="0">[Poland2008.xls]Poland [64]Division!$A$1:$AA$218</definedName>
    <definedName name="NPoland_Div" localSheetId="3">[Poland2008.xls]Poland [64]Division!$A$1:$AA$218</definedName>
    <definedName name="NPoland_Div" localSheetId="9">[Poland2008.xls]Poland [64]Division!$A$1:$AA$218</definedName>
    <definedName name="NPoland_Div" localSheetId="15">[Poland2008.xls]Poland [64]Division!$A$1:$AA$218</definedName>
    <definedName name="NPoland_Div">[Poland2008.xls]Poland [64]Division!$A$1:$AA$218</definedName>
    <definedName name="NR_N1" localSheetId="1">#REF!</definedName>
    <definedName name="NR_N1" localSheetId="3">#REF!</definedName>
    <definedName name="NR_N1" localSheetId="9">#REF!</definedName>
    <definedName name="NR_N1" localSheetId="15">#REF!</definedName>
    <definedName name="NR_N1">#REF!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9">'[43]Noty rachunek'!#REF!</definedName>
    <definedName name="NR_N10" localSheetId="15">'[43]Noty rachunek'!#REF!</definedName>
    <definedName name="NR_N10" localSheetId="16">'[57]Noty rachunek'!#REF!</definedName>
    <definedName name="NR_N10">'[43]Noty rachunek'!#REF!</definedName>
    <definedName name="NR_N11" localSheetId="1">#REF!</definedName>
    <definedName name="NR_N11" localSheetId="3">#REF!</definedName>
    <definedName name="NR_N11" localSheetId="9">#REF!</definedName>
    <definedName name="NR_N11" localSheetId="15">#REF!</definedName>
    <definedName name="NR_N11">#REF!</definedName>
    <definedName name="NR_N12" localSheetId="1">#REF!</definedName>
    <definedName name="NR_N12" localSheetId="3">#REF!</definedName>
    <definedName name="NR_N12" localSheetId="9">#REF!</definedName>
    <definedName name="NR_N12" localSheetId="15">#REF!</definedName>
    <definedName name="NR_N12">#REF!</definedName>
    <definedName name="NR_N13" localSheetId="1">#REF!</definedName>
    <definedName name="NR_N13" localSheetId="3">#REF!</definedName>
    <definedName name="NR_N13" localSheetId="9">#REF!</definedName>
    <definedName name="NR_N13" localSheetId="15">#REF!</definedName>
    <definedName name="NR_N13">#REF!</definedName>
    <definedName name="NR_N14" localSheetId="1">#REF!</definedName>
    <definedName name="NR_N14" localSheetId="3">#REF!</definedName>
    <definedName name="NR_N14" localSheetId="9">#REF!</definedName>
    <definedName name="NR_N14" localSheetId="15">#REF!</definedName>
    <definedName name="NR_N14">#REF!</definedName>
    <definedName name="NR_N14_2" localSheetId="1">#REF!</definedName>
    <definedName name="NR_N14_2" localSheetId="3">#REF!</definedName>
    <definedName name="NR_N14_2" localSheetId="9">#REF!</definedName>
    <definedName name="NR_N14_2" localSheetId="15">#REF!</definedName>
    <definedName name="NR_N14_2">#REF!</definedName>
    <definedName name="NR_N15" localSheetId="1">#REF!</definedName>
    <definedName name="NR_N15" localSheetId="3">#REF!</definedName>
    <definedName name="NR_N15" localSheetId="9">#REF!</definedName>
    <definedName name="NR_N15" localSheetId="15">#REF!</definedName>
    <definedName name="NR_N15">#REF!</definedName>
    <definedName name="NR_N2" localSheetId="1">#REF!</definedName>
    <definedName name="NR_N2" localSheetId="3">#REF!</definedName>
    <definedName name="NR_N2" localSheetId="9">#REF!</definedName>
    <definedName name="NR_N2" localSheetId="15">#REF!</definedName>
    <definedName name="NR_N2">#REF!</definedName>
    <definedName name="NR_N3" localSheetId="1">#REF!</definedName>
    <definedName name="NR_N3" localSheetId="3">#REF!</definedName>
    <definedName name="NR_N3" localSheetId="9">#REF!</definedName>
    <definedName name="NR_N3" localSheetId="15">#REF!</definedName>
    <definedName name="NR_N3">#REF!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9">'[65]Noty rachunek'!#REF!</definedName>
    <definedName name="NR_N4" localSheetId="15">'[65]Noty rachunek'!#REF!</definedName>
    <definedName name="NR_N4" localSheetId="16">'[65]Noty rachunek'!#REF!</definedName>
    <definedName name="NR_N4">'[65]Noty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9">'[65]Noty rachunek'!#REF!</definedName>
    <definedName name="NR_N5" localSheetId="15">'[65]Noty rachunek'!#REF!</definedName>
    <definedName name="NR_N5" localSheetId="16">'[65]Noty rachunek'!#REF!</definedName>
    <definedName name="NR_N5">'[65]Noty rachunek'!#REF!</definedName>
    <definedName name="NR_N6.1" localSheetId="1">#REF!</definedName>
    <definedName name="NR_N6.1" localSheetId="3">#REF!</definedName>
    <definedName name="NR_N6.1" localSheetId="9">#REF!</definedName>
    <definedName name="NR_N6.1" localSheetId="15">#REF!</definedName>
    <definedName name="NR_N6.1">#REF!</definedName>
    <definedName name="NR_N6.2" localSheetId="1">#REF!</definedName>
    <definedName name="NR_N6.2" localSheetId="3">#REF!</definedName>
    <definedName name="NR_N6.2" localSheetId="9">#REF!</definedName>
    <definedName name="NR_N6.2" localSheetId="15">#REF!</definedName>
    <definedName name="NR_N6.2">#REF!</definedName>
    <definedName name="NR_N7" localSheetId="1">#REF!</definedName>
    <definedName name="NR_N7" localSheetId="3">#REF!</definedName>
    <definedName name="NR_N7" localSheetId="9">#REF!</definedName>
    <definedName name="NR_N7" localSheetId="15">#REF!</definedName>
    <definedName name="NR_N7">#REF!</definedName>
    <definedName name="NR_N8" localSheetId="1">#REF!</definedName>
    <definedName name="NR_N8" localSheetId="3">#REF!</definedName>
    <definedName name="NR_N8" localSheetId="9">#REF!</definedName>
    <definedName name="NR_N8" localSheetId="15">#REF!</definedName>
    <definedName name="NR_N8">#REF!</definedName>
    <definedName name="NR_N9" localSheetId="1">#REF!</definedName>
    <definedName name="NR_N9" localSheetId="3">#REF!</definedName>
    <definedName name="NR_N9" localSheetId="9">#REF!</definedName>
    <definedName name="NR_N9" localSheetId="15">#REF!</definedName>
    <definedName name="NR_N9">#REF!</definedName>
    <definedName name="NR_PO" localSheetId="1">#REF!</definedName>
    <definedName name="NR_PO" localSheetId="3">#REF!</definedName>
    <definedName name="NR_PO" localSheetId="9">#REF!</definedName>
    <definedName name="NR_PO" localSheetId="15">#REF!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#REF!</definedName>
    <definedName name="NTrini_FOM" localSheetId="3">#REF!</definedName>
    <definedName name="NTrini_FOM" localSheetId="9">#REF!</definedName>
    <definedName name="NTrini_FOM" localSheetId="15">#REF!</definedName>
    <definedName name="NTrini_FOM">#REF!</definedName>
    <definedName name="numerki" localSheetId="1" hidden="1">{"'BZ SA P&amp;l (fORECAST)'!$A$1:$BR$26"}</definedName>
    <definedName name="numerki" localSheetId="0" hidden="1">{"'BZ SA P&amp;l (fORECAST)'!$A$1:$BR$26"}</definedName>
    <definedName name="numerki" hidden="1">{"'BZ SA P&amp;l (fORECAST)'!$A$1:$BR$26"}</definedName>
    <definedName name="o.FBN019_4" localSheetId="1">#REF!</definedName>
    <definedName name="o.FBN019_4" localSheetId="3">#REF!</definedName>
    <definedName name="o.FBN019_4" localSheetId="9">#REF!</definedName>
    <definedName name="o.FBN019_4" localSheetId="15">#REF!</definedName>
    <definedName name="o.FBN019_4">#REF!</definedName>
    <definedName name="o.FBN019_6" localSheetId="1">#REF!</definedName>
    <definedName name="o.FBN019_6" localSheetId="3">#REF!</definedName>
    <definedName name="o.FBN019_6" localSheetId="9">#REF!</definedName>
    <definedName name="o.FBN019_6" localSheetId="15">#REF!</definedName>
    <definedName name="o.FBN019_6">#REF!</definedName>
    <definedName name="o.FBN019_7" localSheetId="1">#REF!</definedName>
    <definedName name="o.FBN019_7" localSheetId="3">#REF!</definedName>
    <definedName name="o.FBN019_7" localSheetId="9">#REF!</definedName>
    <definedName name="o.FBN019_7" localSheetId="15">#REF!</definedName>
    <definedName name="o.FBN019_7">#REF!</definedName>
    <definedName name="o.FBN019_8" localSheetId="1">#REF!</definedName>
    <definedName name="o.FBN019_8" localSheetId="3">#REF!</definedName>
    <definedName name="o.FBN019_8" localSheetId="9">#REF!</definedName>
    <definedName name="o.FBN019_8" localSheetId="15">#REF!</definedName>
    <definedName name="o.FBN019_8">#REF!</definedName>
    <definedName name="o.FBN020_2" localSheetId="1">#REF!</definedName>
    <definedName name="o.FBN020_2" localSheetId="3">#REF!</definedName>
    <definedName name="o.FBN020_2" localSheetId="9">#REF!</definedName>
    <definedName name="o.FBN020_2" localSheetId="15">#REF!</definedName>
    <definedName name="o.FBN020_2">#REF!</definedName>
    <definedName name="o.FIN004A" localSheetId="1">'[34]FIN004A i 4B'!#REF!</definedName>
    <definedName name="o.FIN004A" localSheetId="3">'[34]FIN004A i 4B'!#REF!</definedName>
    <definedName name="o.FIN004A" localSheetId="9">'[34]FIN004A i 4B'!#REF!</definedName>
    <definedName name="o.FIN004A" localSheetId="15">'[34]FIN004A i 4B'!#REF!</definedName>
    <definedName name="o.FIN004A">'[34]FIN004A i 4B'!#REF!</definedName>
    <definedName name="o.FIN005_1" localSheetId="1">#REF!</definedName>
    <definedName name="o.FIN005_1" localSheetId="3">#REF!</definedName>
    <definedName name="o.FIN005_1" localSheetId="9">#REF!</definedName>
    <definedName name="o.FIN005_1" localSheetId="15">#REF!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#REF!</definedName>
    <definedName name="Obciążenie_z_tytułu_podatku_dochodowego" localSheetId="3">#REF!</definedName>
    <definedName name="Obciążenie_z_tytułu_podatku_dochodowego" localSheetId="9">#REF!</definedName>
    <definedName name="Obciążenie_z_tytułu_podatku_dochodowego" localSheetId="15">#REF!</definedName>
    <definedName name="Obciążenie_z_tytułu_podatku_dochodowego" localSheetId="16">#REF!</definedName>
    <definedName name="Obciążenie_z_tytułu_podatku_dochodowego">#REF!</definedName>
    <definedName name="OblastDat2" localSheetId="1">#REF!</definedName>
    <definedName name="OblastDat2" localSheetId="3">#REF!</definedName>
    <definedName name="OblastDat2" localSheetId="9">#REF!</definedName>
    <definedName name="OblastDat2" localSheetId="15">#REF!</definedName>
    <definedName name="OblastDat2">#REF!</definedName>
    <definedName name="OblastDat2_11" localSheetId="1">#REF!</definedName>
    <definedName name="OblastDat2_11" localSheetId="3">#REF!</definedName>
    <definedName name="OblastDat2_11" localSheetId="9">#REF!</definedName>
    <definedName name="OblastDat2_11" localSheetId="15">#REF!</definedName>
    <definedName name="OblastDat2_11">#REF!</definedName>
    <definedName name="OblastDat2_2" localSheetId="1">#REF!</definedName>
    <definedName name="OblastDat2_2" localSheetId="3">#REF!</definedName>
    <definedName name="OblastDat2_2" localSheetId="9">#REF!</definedName>
    <definedName name="OblastDat2_2" localSheetId="15">#REF!</definedName>
    <definedName name="OblastDat2_2">#REF!</definedName>
    <definedName name="OblastDat2_28" localSheetId="1">#REF!</definedName>
    <definedName name="OblastDat2_28" localSheetId="3">#REF!</definedName>
    <definedName name="OblastDat2_28" localSheetId="9">#REF!</definedName>
    <definedName name="OblastDat2_28" localSheetId="15">#REF!</definedName>
    <definedName name="OblastDat2_28">#REF!</definedName>
    <definedName name="OblastNadpisuRadku" localSheetId="1">#REF!</definedName>
    <definedName name="OblastNadpisuRadku" localSheetId="3">#REF!</definedName>
    <definedName name="OblastNadpisuRadku" localSheetId="9">#REF!</definedName>
    <definedName name="OblastNadpisuRadku" localSheetId="15">#REF!</definedName>
    <definedName name="OblastNadpisuRadku">#REF!</definedName>
    <definedName name="OblastNadpisuRadku_11" localSheetId="1">#REF!</definedName>
    <definedName name="OblastNadpisuRadku_11" localSheetId="3">#REF!</definedName>
    <definedName name="OblastNadpisuRadku_11" localSheetId="9">#REF!</definedName>
    <definedName name="OblastNadpisuRadku_11" localSheetId="15">#REF!</definedName>
    <definedName name="OblastNadpisuRadku_11">#REF!</definedName>
    <definedName name="OblastNadpisuRadku_2" localSheetId="1">#REF!</definedName>
    <definedName name="OblastNadpisuRadku_2" localSheetId="3">#REF!</definedName>
    <definedName name="OblastNadpisuRadku_2" localSheetId="9">#REF!</definedName>
    <definedName name="OblastNadpisuRadku_2" localSheetId="15">#REF!</definedName>
    <definedName name="OblastNadpisuRadku_2">#REF!</definedName>
    <definedName name="OblastNadpisuRadku_28" localSheetId="1">#REF!</definedName>
    <definedName name="OblastNadpisuRadku_28" localSheetId="3">#REF!</definedName>
    <definedName name="OblastNadpisuRadku_28" localSheetId="9">#REF!</definedName>
    <definedName name="OblastNadpisuRadku_28" localSheetId="15">#REF!</definedName>
    <definedName name="OblastNadpisuRadku_28">#REF!</definedName>
    <definedName name="OblastNadpisuSloupcu" localSheetId="1">#REF!</definedName>
    <definedName name="OblastNadpisuSloupcu" localSheetId="3">#REF!</definedName>
    <definedName name="OblastNadpisuSloupcu" localSheetId="9">#REF!</definedName>
    <definedName name="OblastNadpisuSloupcu" localSheetId="15">#REF!</definedName>
    <definedName name="OblastNadpisuSloupcu">#REF!</definedName>
    <definedName name="OblastNadpisuSloupcu_11" localSheetId="1">#REF!</definedName>
    <definedName name="OblastNadpisuSloupcu_11" localSheetId="3">#REF!</definedName>
    <definedName name="OblastNadpisuSloupcu_11" localSheetId="9">#REF!</definedName>
    <definedName name="OblastNadpisuSloupcu_11" localSheetId="15">#REF!</definedName>
    <definedName name="OblastNadpisuSloupcu_11">#REF!</definedName>
    <definedName name="OblastNadpisuSloupcu_2" localSheetId="1">#REF!</definedName>
    <definedName name="OblastNadpisuSloupcu_2" localSheetId="3">#REF!</definedName>
    <definedName name="OblastNadpisuSloupcu_2" localSheetId="9">#REF!</definedName>
    <definedName name="OblastNadpisuSloupcu_2" localSheetId="15">#REF!</definedName>
    <definedName name="OblastNadpisuSloupcu_2">#REF!</definedName>
    <definedName name="OblastNadpisuSloupcu_28" localSheetId="1">#REF!</definedName>
    <definedName name="OblastNadpisuSloupcu_28" localSheetId="3">#REF!</definedName>
    <definedName name="OblastNadpisuSloupcu_28" localSheetId="9">#REF!</definedName>
    <definedName name="OblastNadpisuSloupcu_28" localSheetId="15">#REF!</definedName>
    <definedName name="OblastNadpisuSloupcu_28">#REF!</definedName>
    <definedName name="OBLIG_dt" localSheetId="1">#REF!</definedName>
    <definedName name="OBLIG_dt" localSheetId="3">#REF!</definedName>
    <definedName name="OBLIG_dt" localSheetId="9">#REF!</definedName>
    <definedName name="OBLIG_dt" localSheetId="15">#REF!</definedName>
    <definedName name="OBLIG_dt">#REF!</definedName>
    <definedName name="OBLIG_dw" localSheetId="1">#REF!</definedName>
    <definedName name="OBLIG_dw" localSheetId="3">#REF!</definedName>
    <definedName name="OBLIG_dw" localSheetId="9">#REF!</definedName>
    <definedName name="OBLIG_dw" localSheetId="15">#REF!</definedName>
    <definedName name="OBLIG_dw">#REF!</definedName>
    <definedName name="_xlnm.Print_Area" localSheetId="1">BS!$A$1:$P$49</definedName>
    <definedName name="_xlnm.Print_Area" localSheetId="3">#REF!</definedName>
    <definedName name="_xlnm.Print_Area" localSheetId="9">#REF!</definedName>
    <definedName name="_xlnm.Print_Area" localSheetId="15">#REF!</definedName>
    <definedName name="_xlnm.Print_Area">#REF!</definedName>
    <definedName name="Obszar_wydruku_MI" localSheetId="1">#REF!</definedName>
    <definedName name="Obszar_wydruku_MI" localSheetId="3">#REF!</definedName>
    <definedName name="Obszar_wydruku_MI" localSheetId="9">#REF!</definedName>
    <definedName name="Obszar_wydruku_MI" localSheetId="15">#REF!</definedName>
    <definedName name="Obszar_wydruku_MI" localSheetId="16">#REF!</definedName>
    <definedName name="Obszar_wydruku_MI">#REF!</definedName>
    <definedName name="OctoberIC" localSheetId="1">#REF!</definedName>
    <definedName name="OctoberIC" localSheetId="3">#REF!</definedName>
    <definedName name="OctoberIC" localSheetId="9">#REF!</definedName>
    <definedName name="OctoberIC" localSheetId="15">#REF!</definedName>
    <definedName name="OctoberIC">#REF!</definedName>
    <definedName name="OctoberII" localSheetId="1">#REF!</definedName>
    <definedName name="OctoberII" localSheetId="3">#REF!</definedName>
    <definedName name="OctoberII" localSheetId="9">#REF!</definedName>
    <definedName name="OctoberII" localSheetId="15">#REF!</definedName>
    <definedName name="OctoberII">#REF!</definedName>
    <definedName name="OctoberL" localSheetId="1">#REF!</definedName>
    <definedName name="OctoberL" localSheetId="3">#REF!</definedName>
    <definedName name="OctoberL" localSheetId="9">#REF!</definedName>
    <definedName name="OctoberL" localSheetId="15">#REF!</definedName>
    <definedName name="OctoberL">#REF!</definedName>
    <definedName name="oddz" localSheetId="1">#REF!</definedName>
    <definedName name="oddz" localSheetId="3">#REF!</definedName>
    <definedName name="oddz" localSheetId="9">#REF!</definedName>
    <definedName name="oddz" localSheetId="15">#REF!</definedName>
    <definedName name="oddz">#REF!</definedName>
    <definedName name="Oddział" localSheetId="16">[66]lista!$B$2:$B$188</definedName>
    <definedName name="Oddział">[66]lista!$B$2:$B$188</definedName>
    <definedName name="oddziały_i_spółki" localSheetId="16">[67]lista!$E$2:$E$209</definedName>
    <definedName name="oddziały_i_spółki">[67]lista!$E$2:$E$209</definedName>
    <definedName name="Odpisy" localSheetId="1">#REF!</definedName>
    <definedName name="Odpisy" localSheetId="3">#REF!</definedName>
    <definedName name="Odpisy" localSheetId="9">#REF!</definedName>
    <definedName name="Odpisy" localSheetId="15">#REF!</definedName>
    <definedName name="Odpisy" localSheetId="16">#REF!</definedName>
    <definedName name="Odpisy">#REF!</definedName>
    <definedName name="Off_balance" localSheetId="1">#REF!</definedName>
    <definedName name="Off_balance" localSheetId="3">#REF!</definedName>
    <definedName name="Off_balance" localSheetId="9">#REF!</definedName>
    <definedName name="Off_balance" localSheetId="15">#REF!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6">'[49]Noty bilans'!$A$209:$D$216</definedName>
    <definedName name="oo">'[49]Noty bilans'!$A$209:$D$216</definedName>
    <definedName name="Other_reserve_funds" localSheetId="1">#REF!</definedName>
    <definedName name="Other_reserve_funds" localSheetId="3">#REF!</definedName>
    <definedName name="Other_reserve_funds" localSheetId="9">#REF!</definedName>
    <definedName name="Other_reserve_funds" localSheetId="15">#REF!</definedName>
    <definedName name="Other_reserve_funds">#REF!</definedName>
    <definedName name="outcomms" localSheetId="1">[19]S.P.30!#REF!</definedName>
    <definedName name="outcomms" localSheetId="3">[19]S.P.30!#REF!</definedName>
    <definedName name="outcomms" localSheetId="9">[19]S.P.30!#REF!</definedName>
    <definedName name="outcomms" localSheetId="15">[19]S.P.30!#REF!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#REF!</definedName>
    <definedName name="ow.FBN019_4" localSheetId="3">#REF!</definedName>
    <definedName name="ow.FBN019_4" localSheetId="9">#REF!</definedName>
    <definedName name="ow.FBN019_4" localSheetId="15">#REF!</definedName>
    <definedName name="ow.FBN019_4">#REF!</definedName>
    <definedName name="ow.FBN019_6" localSheetId="1">#REF!</definedName>
    <definedName name="ow.FBN019_6" localSheetId="3">#REF!</definedName>
    <definedName name="ow.FBN019_6" localSheetId="9">#REF!</definedName>
    <definedName name="ow.FBN019_6" localSheetId="15">#REF!</definedName>
    <definedName name="ow.FBN019_6">#REF!</definedName>
    <definedName name="ow.FBN019_7" localSheetId="1">#REF!</definedName>
    <definedName name="ow.FBN019_7" localSheetId="3">#REF!</definedName>
    <definedName name="ow.FBN019_7" localSheetId="9">#REF!</definedName>
    <definedName name="ow.FBN019_7" localSheetId="15">#REF!</definedName>
    <definedName name="ow.FBN019_7">#REF!</definedName>
    <definedName name="ow.FBN019_8" localSheetId="1">#REF!</definedName>
    <definedName name="ow.FBN019_8" localSheetId="3">#REF!</definedName>
    <definedName name="ow.FBN019_8" localSheetId="9">#REF!</definedName>
    <definedName name="ow.FBN019_8" localSheetId="15">#REF!</definedName>
    <definedName name="ow.FBN019_8">#REF!</definedName>
    <definedName name="ow.FBN020_2" localSheetId="1">#REF!</definedName>
    <definedName name="ow.FBN020_2" localSheetId="3">#REF!</definedName>
    <definedName name="ow.FBN020_2" localSheetId="9">#REF!</definedName>
    <definedName name="ow.FBN020_2" localSheetId="15">#REF!</definedName>
    <definedName name="ow.FBN020_2">#REF!</definedName>
    <definedName name="ow.FIN005_1" localSheetId="1">#REF!</definedName>
    <definedName name="ow.FIN005_1" localSheetId="3">#REF!</definedName>
    <definedName name="ow.FIN005_1" localSheetId="9">#REF!</definedName>
    <definedName name="ow.FIN005_1" localSheetId="15">#REF!</definedName>
    <definedName name="ow.FIN005_1">#REF!</definedName>
    <definedName name="P_L">'[68]P&amp;L porównywalny'!$A$5:$C$42</definedName>
    <definedName name="Papiery_utrzymywane_zapadalności" localSheetId="1">'[69]noty bilans'!#REF!</definedName>
    <definedName name="Papiery_utrzymywane_zapadalności" localSheetId="4">'[69]noty bilans'!#REF!</definedName>
    <definedName name="Papiery_utrzymywane_zapadalności" localSheetId="3">'[69]noty bilans'!#REF!</definedName>
    <definedName name="Papiery_utrzymywane_zapadalności" localSheetId="9">'[69]noty bilans'!#REF!</definedName>
    <definedName name="Papiery_utrzymywane_zapadalności" localSheetId="15">'[69]noty bilans'!#REF!</definedName>
    <definedName name="Papiery_utrzymywane_zapadalności" localSheetId="16">#REF!</definedName>
    <definedName name="Papiery_utrzymywane_zapadalności">'[69]noty bilans'!#REF!</definedName>
    <definedName name="Pasywa_pod07" localSheetId="1">#REF!</definedName>
    <definedName name="Pasywa_pod07" localSheetId="3">#REF!</definedName>
    <definedName name="Pasywa_pod07" localSheetId="9">#REF!</definedName>
    <definedName name="Pasywa_pod07" localSheetId="15">#REF!</definedName>
    <definedName name="Pasywa_pod07" localSheetId="16">#REF!</definedName>
    <definedName name="Pasywa_pod07">#REF!</definedName>
    <definedName name="Pasywa_pod08" localSheetId="1">#REF!</definedName>
    <definedName name="Pasywa_pod08" localSheetId="3">#REF!</definedName>
    <definedName name="Pasywa_pod08" localSheetId="9">#REF!</definedName>
    <definedName name="Pasywa_pod08" localSheetId="15">#REF!</definedName>
    <definedName name="Pasywa_pod08" localSheetId="16">#REF!</definedName>
    <definedName name="Pasywa_pod08">#REF!</definedName>
    <definedName name="Pensions" localSheetId="1">[19]S.P.27!#REF!</definedName>
    <definedName name="Pensions" localSheetId="3">[19]S.P.27!#REF!</definedName>
    <definedName name="Pensions" localSheetId="9">[19]S.P.27!#REF!</definedName>
    <definedName name="Pensions" localSheetId="15">[19]S.P.27!#REF!</definedName>
    <definedName name="Pensions">[19]S.P.27!#REF!</definedName>
    <definedName name="Performing_Loans" localSheetId="1">#REF!</definedName>
    <definedName name="Performing_Loans" localSheetId="3">#REF!</definedName>
    <definedName name="Performing_Loans" localSheetId="9">#REF!</definedName>
    <definedName name="Performing_Loans" localSheetId="15">#REF!</definedName>
    <definedName name="Performing_Loans">#REF!</definedName>
    <definedName name="PeriodDates" localSheetId="1">OFFSET(#REF!,0,0,COUNT(#REF!),1)</definedName>
    <definedName name="PeriodDates" localSheetId="3">OFFSET(#REF!,0,0,COUNT(#REF!),1)</definedName>
    <definedName name="PeriodDates" localSheetId="9">OFFSET(#REF!,0,0,COUNT(#REF!),1)</definedName>
    <definedName name="PeriodDates" localSheetId="15">OFFSET(#REF!,0,0,COUNT(#REF!),1)</definedName>
    <definedName name="PeriodDates">OFFSET(#REF!,0,0,COUNT(#REF!),1)</definedName>
    <definedName name="PKD" localSheetId="1">#REF!</definedName>
    <definedName name="PKD" localSheetId="3">#REF!</definedName>
    <definedName name="PKD" localSheetId="9">#REF!</definedName>
    <definedName name="PKD" localSheetId="15">#REF!</definedName>
    <definedName name="PKD" localSheetId="16">#REF!</definedName>
    <definedName name="PKD">#REF!</definedName>
    <definedName name="PKO" localSheetId="1">#REF!</definedName>
    <definedName name="PKO" localSheetId="3">#REF!</definedName>
    <definedName name="PKO" localSheetId="9">#REF!</definedName>
    <definedName name="PKO" localSheetId="15">#REF!</definedName>
    <definedName name="PKO" localSheetId="16">#REF!</definedName>
    <definedName name="PKO">#REF!</definedName>
    <definedName name="PL">'[68]P&amp;L porównywalny'!$A$5:$C$42</definedName>
    <definedName name="PL_3" localSheetId="1">#REF!</definedName>
    <definedName name="PL_3" localSheetId="3">#REF!</definedName>
    <definedName name="PL_3" localSheetId="9">#REF!</definedName>
    <definedName name="PL_3" localSheetId="15">#REF!</definedName>
    <definedName name="PL_3" localSheetId="16">#REF!</definedName>
    <definedName name="PL_3">#REF!</definedName>
    <definedName name="PL_9" localSheetId="1">#REF!</definedName>
    <definedName name="PL_9" localSheetId="3">#REF!</definedName>
    <definedName name="PL_9" localSheetId="9">#REF!</definedName>
    <definedName name="PL_9" localSheetId="15">#REF!</definedName>
    <definedName name="PL_9" localSheetId="16">#REF!</definedName>
    <definedName name="PL_9">#REF!</definedName>
    <definedName name="PL3QS" localSheetId="1">#REF!</definedName>
    <definedName name="PL3QS" localSheetId="3">#REF!</definedName>
    <definedName name="PL3QS" localSheetId="9">#REF!</definedName>
    <definedName name="PL3QS" localSheetId="15">#REF!</definedName>
    <definedName name="PL3QS" localSheetId="16">#REF!</definedName>
    <definedName name="PL3QS">#REF!</definedName>
    <definedName name="PLBANKQ2" localSheetId="1">#REF!</definedName>
    <definedName name="PLBANKQ2" localSheetId="3">#REF!</definedName>
    <definedName name="PLBANKQ2" localSheetId="9">#REF!</definedName>
    <definedName name="PLBANKQ2" localSheetId="15">#REF!</definedName>
    <definedName name="PLBANKQ2">#REF!</definedName>
    <definedName name="PLocena">#N/A</definedName>
    <definedName name="Pochodne_instrumenty_finansowe_handl" localSheetId="1">'[69]noty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9">'[69]noty bilans 2'!#REF!</definedName>
    <definedName name="Pochodne_instrumenty_finansowe_handl" localSheetId="15">'[69]noty bilans 2'!#REF!</definedName>
    <definedName name="Pochodne_instrumenty_finansowe_handl" localSheetId="16">[18]podatek!#REF!</definedName>
    <definedName name="Pochodne_instrumenty_finansowe_handl">'[69]noty bilans 2'!#REF!</definedName>
    <definedName name="pochodne_opis" localSheetId="1">'[69]noty bilans 2'!#REF!</definedName>
    <definedName name="pochodne_opis" localSheetId="4">'[69]noty bilans 2'!#REF!</definedName>
    <definedName name="pochodne_opis" localSheetId="3">'[69]noty bilans 2'!#REF!</definedName>
    <definedName name="pochodne_opis" localSheetId="9">'[69]noty bilans 2'!#REF!</definedName>
    <definedName name="pochodne_opis" localSheetId="15">'[69]noty bilans 2'!#REF!</definedName>
    <definedName name="pochodne_opis" localSheetId="16">[18]podatek!#REF!</definedName>
    <definedName name="pochodne_opis">'[69]noty bilans 2'!#REF!</definedName>
    <definedName name="pochodzenie">[21]nazwy!$C$1:$C$23</definedName>
    <definedName name="Podpis">[44]lista!$K$2:$K$50</definedName>
    <definedName name="PODPISY" localSheetId="1">#REF!</definedName>
    <definedName name="PODPISY" localSheetId="3">#REF!</definedName>
    <definedName name="PODPISY" localSheetId="9">#REF!</definedName>
    <definedName name="PODPISY" localSheetId="15">#REF!</definedName>
    <definedName name="PODPISY">#REF!</definedName>
    <definedName name="PodpisyQ3" localSheetId="1">#REF!</definedName>
    <definedName name="PodpisyQ3" localSheetId="3">#REF!</definedName>
    <definedName name="PodpisyQ3" localSheetId="9">#REF!</definedName>
    <definedName name="PodpisyQ3" localSheetId="15">#REF!</definedName>
    <definedName name="PodpisyQ3">#REF!</definedName>
    <definedName name="podzial_podmiotowy" localSheetId="1">#REF!</definedName>
    <definedName name="podzial_podmiotowy" localSheetId="3">#REF!</definedName>
    <definedName name="podzial_podmiotowy" localSheetId="9">#REF!</definedName>
    <definedName name="podzial_podmiotowy" localSheetId="15">#REF!</definedName>
    <definedName name="podzial_podmiotowy">#REF!</definedName>
    <definedName name="Poftfel_2" localSheetId="1">[18]portfel!#REF!</definedName>
    <definedName name="Poftfel_2" localSheetId="4">[18]portfel!#REF!</definedName>
    <definedName name="Poftfel_2" localSheetId="3">[18]portfel!#REF!</definedName>
    <definedName name="Poftfel_2" localSheetId="9">[18]portfel!#REF!</definedName>
    <definedName name="Poftfel_2" localSheetId="15">[18]portfel!#REF!</definedName>
    <definedName name="Poftfel_2" localSheetId="16">[18]portfel!#REF!</definedName>
    <definedName name="Poftfel_2">[18]portfel!#REF!</definedName>
    <definedName name="POI" localSheetId="1">BS!POI</definedName>
    <definedName name="POI" localSheetId="0">#N/A</definedName>
    <definedName name="POI" localSheetId="3">'Przychody prowizyjne'!POI</definedName>
    <definedName name="POI" localSheetId="16">#N/A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1">#REF!</definedName>
    <definedName name="POLISH" localSheetId="3">#REF!</definedName>
    <definedName name="POLISH" localSheetId="9">#REF!</definedName>
    <definedName name="POLISH" localSheetId="15">#REF!</definedName>
    <definedName name="POLISH">#REF!</definedName>
    <definedName name="polityka0910" localSheetId="1">#REF!</definedName>
    <definedName name="polityka0910" localSheetId="3">#REF!</definedName>
    <definedName name="polityka0910" localSheetId="9">#REF!</definedName>
    <definedName name="polityka0910" localSheetId="15">#REF!</definedName>
    <definedName name="polityka0910">#REF!</definedName>
    <definedName name="POLSOFT2000M" localSheetId="1">#REF!</definedName>
    <definedName name="POLSOFT2000M" localSheetId="3">#REF!</definedName>
    <definedName name="POLSOFT2000M" localSheetId="9">#REF!</definedName>
    <definedName name="POLSOFT2000M" localSheetId="15">#REF!</definedName>
    <definedName name="POLSOFT2000M">#REF!</definedName>
    <definedName name="POLSOFT2000Y" localSheetId="1">#REF!</definedName>
    <definedName name="POLSOFT2000Y" localSheetId="3">#REF!</definedName>
    <definedName name="POLSOFT2000Y" localSheetId="9">#REF!</definedName>
    <definedName name="POLSOFT2000Y" localSheetId="15">#REF!</definedName>
    <definedName name="POLSOFT2000Y">#REF!</definedName>
    <definedName name="POLSOFT2001M" localSheetId="1">#REF!</definedName>
    <definedName name="POLSOFT2001M" localSheetId="3">#REF!</definedName>
    <definedName name="POLSOFT2001M" localSheetId="9">#REF!</definedName>
    <definedName name="POLSOFT2001M" localSheetId="15">#REF!</definedName>
    <definedName name="POLSOFT2001M">#REF!</definedName>
    <definedName name="POLSOFT2001Y" localSheetId="1">#REF!</definedName>
    <definedName name="POLSOFT2001Y" localSheetId="3">#REF!</definedName>
    <definedName name="POLSOFT2001Y" localSheetId="9">#REF!</definedName>
    <definedName name="POLSOFT2001Y" localSheetId="15">#REF!</definedName>
    <definedName name="POLSOFT2001Y">#REF!</definedName>
    <definedName name="POLSOFTDochody2000M" localSheetId="1">#REF!</definedName>
    <definedName name="POLSOFTDochody2000M" localSheetId="3">#REF!</definedName>
    <definedName name="POLSOFTDochody2000M" localSheetId="9">#REF!</definedName>
    <definedName name="POLSOFTDochody2000M" localSheetId="15">#REF!</definedName>
    <definedName name="POLSOFTDochody2000M">#REF!</definedName>
    <definedName name="POLSOFTDochody2000Y" localSheetId="1">#REF!</definedName>
    <definedName name="POLSOFTDochody2000Y" localSheetId="3">#REF!</definedName>
    <definedName name="POLSOFTDochody2000Y" localSheetId="9">#REF!</definedName>
    <definedName name="POLSOFTDochody2000Y" localSheetId="15">#REF!</definedName>
    <definedName name="POLSOFTDochody2000Y">#REF!</definedName>
    <definedName name="POLSOFTDochody2001M" localSheetId="1">#REF!</definedName>
    <definedName name="POLSOFTDochody2001M" localSheetId="3">#REF!</definedName>
    <definedName name="POLSOFTDochody2001M" localSheetId="9">#REF!</definedName>
    <definedName name="POLSOFTDochody2001M" localSheetId="15">#REF!</definedName>
    <definedName name="POLSOFTDochody2001M">#REF!</definedName>
    <definedName name="POLSOFTDochody2001Y" localSheetId="1">#REF!</definedName>
    <definedName name="POLSOFTDochody2001Y" localSheetId="3">#REF!</definedName>
    <definedName name="POLSOFTDochody2001Y" localSheetId="9">#REF!</definedName>
    <definedName name="POLSOFTDochody2001Y" localSheetId="15">#REF!</definedName>
    <definedName name="POLSOFTDochody2001Y">#REF!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9">'[30]wybrane dane finansowe 1'!#REF!</definedName>
    <definedName name="pooi" localSheetId="15">'[30]wybrane dane finansowe 1'!#REF!</definedName>
    <definedName name="pooi" localSheetId="16">'[31]wybrane dane finansowe 1'!#REF!</definedName>
    <definedName name="pooi">'[30]wybrane dane finansowe 1'!#REF!</definedName>
    <definedName name="portfel_bp" localSheetId="1">#REF!</definedName>
    <definedName name="portfel_bp" localSheetId="3">#REF!</definedName>
    <definedName name="portfel_bp" localSheetId="9">#REF!</definedName>
    <definedName name="portfel_bp" localSheetId="15">#REF!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#REF!</definedName>
    <definedName name="powiazanie" localSheetId="3">#REF!</definedName>
    <definedName name="powiazanie" localSheetId="9">#REF!</definedName>
    <definedName name="powiazanie" localSheetId="15">#REF!</definedName>
    <definedName name="powiazanie" localSheetId="16">#REF!</definedName>
    <definedName name="powiazanie">#REF!</definedName>
    <definedName name="Pozab_klasy" localSheetId="1">[69]impairment!#REF!</definedName>
    <definedName name="Pozab_klasy" localSheetId="4">[69]impairment!#REF!</definedName>
    <definedName name="Pozab_klasy" localSheetId="3">[69]impairment!#REF!</definedName>
    <definedName name="Pozab_klasy" localSheetId="9">[69]impairment!#REF!</definedName>
    <definedName name="Pozab_klasy" localSheetId="15">[69]impairment!#REF!</definedName>
    <definedName name="Pozab_klasy" localSheetId="16">[71]impairment!#REF!</definedName>
    <definedName name="Pozab_klasy">[69]impairment!#REF!</definedName>
    <definedName name="Pozabilans" localSheetId="1">[72]lista!#REF!</definedName>
    <definedName name="Pozabilans" localSheetId="3">[72]lista!#REF!</definedName>
    <definedName name="Pozabilans" localSheetId="9">[72]lista!#REF!</definedName>
    <definedName name="Pozabilans" localSheetId="15">[72]lista!#REF!</definedName>
    <definedName name="Pozabilans">[72]lista!#REF!</definedName>
    <definedName name="Pozabilans1" localSheetId="1">[72]lista!#REF!</definedName>
    <definedName name="Pozabilans1" localSheetId="3">[72]lista!#REF!</definedName>
    <definedName name="Pozabilans1" localSheetId="9">[72]lista!#REF!</definedName>
    <definedName name="Pozabilans1" localSheetId="15">[72]lista!#REF!</definedName>
    <definedName name="Pozabilans1">[72]lista!#REF!</definedName>
    <definedName name="Pozabilans2" localSheetId="1">[72]lista!#REF!</definedName>
    <definedName name="Pozabilans2" localSheetId="3">[72]lista!#REF!</definedName>
    <definedName name="Pozabilans2" localSheetId="9">[72]lista!#REF!</definedName>
    <definedName name="Pozabilans2" localSheetId="15">[72]lista!#REF!</definedName>
    <definedName name="Pozabilans2">[72]lista!#REF!</definedName>
    <definedName name="Pozostałe_aktywa" localSheetId="1">#REF!</definedName>
    <definedName name="Pozostałe_aktywa" localSheetId="3">#REF!</definedName>
    <definedName name="Pozostałe_aktywa" localSheetId="9">#REF!</definedName>
    <definedName name="Pozostałe_aktywa" localSheetId="15">#REF!</definedName>
    <definedName name="Pozostałe_aktywa" localSheetId="16">#REF!</definedName>
    <definedName name="Pozostałe_aktywa">#REF!</definedName>
    <definedName name="Pozostałe_pasywa" localSheetId="1">#REF!</definedName>
    <definedName name="Pozostałe_pasywa" localSheetId="3">#REF!</definedName>
    <definedName name="Pozostałe_pasywa" localSheetId="9">#REF!</definedName>
    <definedName name="Pozostałe_pasywa" localSheetId="15">#REF!</definedName>
    <definedName name="Pozostałe_pasywa" localSheetId="16">#REF!</definedName>
    <definedName name="Pozostałe_pasywa">#REF!</definedName>
    <definedName name="Pozycje_bilans_wg_KPWiG" localSheetId="16">[41]lista!$C$2:$C$18</definedName>
    <definedName name="Pozycje_bilans_wg_KPWiG">[41]lista!$C$2:$C$18</definedName>
    <definedName name="Pozycje_pozabilansowe" localSheetId="1">[73]impairment!#REF!</definedName>
    <definedName name="Pozycje_pozabilansowe" localSheetId="4">[73]impairment!#REF!</definedName>
    <definedName name="Pozycje_pozabilansowe" localSheetId="3">[73]impairment!#REF!</definedName>
    <definedName name="Pozycje_pozabilansowe" localSheetId="9">[73]impairment!#REF!</definedName>
    <definedName name="Pozycje_pozabilansowe" localSheetId="15">[73]impairment!#REF!</definedName>
    <definedName name="Pozycje_pozabilansowe" localSheetId="16">[73]impairment!#REF!</definedName>
    <definedName name="Pozycje_pozabilansowe">[73]impairment!#REF!</definedName>
    <definedName name="Pozycje_RZiS_wg_KPWiG" localSheetId="16">[66]lista!$D$2:$D$6</definedName>
    <definedName name="Pozycje_RZiS_wg_KPWiG">[66]lista!$D$2:$D$6</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9">'[30]wybrane dane finansowe 1'!#REF!</definedName>
    <definedName name="ppkl" localSheetId="15">'[30]wybrane dane finansowe 1'!#REF!</definedName>
    <definedName name="ppkl" localSheetId="16">'[31]wybrane dane finansowe 1'!#REF!</definedName>
    <definedName name="ppkl">'[30]wybrane dane finansowe 1'!#REF!</definedName>
    <definedName name="PPO" localSheetId="1">#REF!</definedName>
    <definedName name="PPO" localSheetId="3">#REF!</definedName>
    <definedName name="PPO" localSheetId="9">#REF!</definedName>
    <definedName name="PPO" localSheetId="15">#REF!</definedName>
    <definedName name="PPO" localSheetId="16">#REF!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1">#REF!</definedName>
    <definedName name="Prawaprzyznane" localSheetId="3">#REF!</definedName>
    <definedName name="Prawaprzyznane" localSheetId="9">#REF!</definedName>
    <definedName name="Prawaprzyznane" localSheetId="15">#REF!</definedName>
    <definedName name="Prawaprzyznane" localSheetId="16">#REF!</definedName>
    <definedName name="Prawaprzyznane">#REF!</definedName>
    <definedName name="PrErrgrid" localSheetId="1">#REF!</definedName>
    <definedName name="PrErrgrid" localSheetId="3">#REF!</definedName>
    <definedName name="PrErrgrid" localSheetId="9">#REF!</definedName>
    <definedName name="PrErrgrid" localSheetId="15">#REF!</definedName>
    <definedName name="PrErrgrid">#REF!</definedName>
    <definedName name="Print_Area_MI" localSheetId="1">#REF!</definedName>
    <definedName name="Print_Area_MI" localSheetId="3">#REF!</definedName>
    <definedName name="Print_Area_MI" localSheetId="9">#REF!</definedName>
    <definedName name="Print_Area_MI" localSheetId="15">#REF!</definedName>
    <definedName name="Print_Area_MI">#REF!</definedName>
    <definedName name="Print_Area_MI_11" localSheetId="1">#REF!</definedName>
    <definedName name="Print_Area_MI_11" localSheetId="3">#REF!</definedName>
    <definedName name="Print_Area_MI_11" localSheetId="9">#REF!</definedName>
    <definedName name="Print_Area_MI_11" localSheetId="15">#REF!</definedName>
    <definedName name="Print_Area_MI_11">#REF!</definedName>
    <definedName name="Print_Area_MI_2" localSheetId="1">#REF!</definedName>
    <definedName name="Print_Area_MI_2" localSheetId="3">#REF!</definedName>
    <definedName name="Print_Area_MI_2" localSheetId="9">#REF!</definedName>
    <definedName name="Print_Area_MI_2" localSheetId="15">#REF!</definedName>
    <definedName name="Print_Area_MI_2">#REF!</definedName>
    <definedName name="Print_Area_MI_28" localSheetId="1">#REF!</definedName>
    <definedName name="Print_Area_MI_28" localSheetId="3">#REF!</definedName>
    <definedName name="Print_Area_MI_28" localSheetId="9">#REF!</definedName>
    <definedName name="Print_Area_MI_28" localSheetId="15">#REF!</definedName>
    <definedName name="Print_Area_MI_28">#REF!</definedName>
    <definedName name="Print_Titles_MI" localSheetId="1">#REF!</definedName>
    <definedName name="Print_Titles_MI" localSheetId="3">#REF!</definedName>
    <definedName name="Print_Titles_MI" localSheetId="9">#REF!</definedName>
    <definedName name="Print_Titles_MI" localSheetId="15">#REF!</definedName>
    <definedName name="Print_Titles_MI">#REF!</definedName>
    <definedName name="Print_Titles_MI_11" localSheetId="1">#REF!</definedName>
    <definedName name="Print_Titles_MI_11" localSheetId="3">#REF!</definedName>
    <definedName name="Print_Titles_MI_11" localSheetId="9">#REF!</definedName>
    <definedName name="Print_Titles_MI_11" localSheetId="15">#REF!</definedName>
    <definedName name="Print_Titles_MI_11">#REF!</definedName>
    <definedName name="Print_Titles_MI_2" localSheetId="1">#REF!</definedName>
    <definedName name="Print_Titles_MI_2" localSheetId="3">#REF!</definedName>
    <definedName name="Print_Titles_MI_2" localSheetId="9">#REF!</definedName>
    <definedName name="Print_Titles_MI_2" localSheetId="15">#REF!</definedName>
    <definedName name="Print_Titles_MI_2">#REF!</definedName>
    <definedName name="Print_Titles_MI_28" localSheetId="1">#REF!</definedName>
    <definedName name="Print_Titles_MI_28" localSheetId="3">#REF!</definedName>
    <definedName name="Print_Titles_MI_28" localSheetId="9">#REF!</definedName>
    <definedName name="Print_Titles_MI_28" localSheetId="15">#REF!</definedName>
    <definedName name="Print_Titles_MI_28">#REF!</definedName>
    <definedName name="proceedshedg" localSheetId="1">[19]S.P.13!#REF!</definedName>
    <definedName name="proceedshedg" localSheetId="3">[19]S.P.13!#REF!</definedName>
    <definedName name="proceedshedg" localSheetId="9">[19]S.P.13!#REF!</definedName>
    <definedName name="proceedshedg" localSheetId="15">[19]S.P.13!#REF!</definedName>
    <definedName name="proceedshedg">[19]S.P.13!#REF!</definedName>
    <definedName name="profit" localSheetId="1">#REF!</definedName>
    <definedName name="profit" localSheetId="3">#REF!</definedName>
    <definedName name="profit" localSheetId="9">#REF!</definedName>
    <definedName name="profit" localSheetId="15">#REF!</definedName>
    <definedName name="profit">#REF!</definedName>
    <definedName name="prognoza_2000" localSheetId="1">#REF!</definedName>
    <definedName name="prognoza_2000" localSheetId="3">#REF!</definedName>
    <definedName name="prognoza_2000" localSheetId="9">#REF!</definedName>
    <definedName name="prognoza_2000" localSheetId="15">#REF!</definedName>
    <definedName name="prognoza_2000">#REF!</definedName>
    <definedName name="provh" localSheetId="1">[19]S.P.13!#REF!</definedName>
    <definedName name="provh" localSheetId="3">[19]S.P.13!#REF!</definedName>
    <definedName name="provh" localSheetId="9">[19]S.P.13!#REF!</definedName>
    <definedName name="provh" localSheetId="15">[19]S.P.13!#REF!</definedName>
    <definedName name="provh">[19]S.P.13!#REF!</definedName>
    <definedName name="provision_cover" localSheetId="1">#REF!</definedName>
    <definedName name="provision_cover" localSheetId="3">#REF!</definedName>
    <definedName name="provision_cover" localSheetId="9">#REF!</definedName>
    <definedName name="provision_cover" localSheetId="15">#REF!</definedName>
    <definedName name="provision_cover">#REF!</definedName>
    <definedName name="prowizje_mar_08">#N/A</definedName>
    <definedName name="Przychody_odsetkowe" localSheetId="1">#REF!</definedName>
    <definedName name="Przychody_odsetkowe" localSheetId="3">#REF!</definedName>
    <definedName name="Przychody_odsetkowe" localSheetId="9">#REF!</definedName>
    <definedName name="Przychody_odsetkowe" localSheetId="15">#REF!</definedName>
    <definedName name="Przychody_odsetkowe" localSheetId="16">#REF!</definedName>
    <definedName name="Przychody_odsetkowe">#REF!</definedName>
    <definedName name="Przychody_prowizyjne" localSheetId="1">#REF!</definedName>
    <definedName name="Przychody_prowizyjne" localSheetId="3">#REF!</definedName>
    <definedName name="Przychody_prowizyjne" localSheetId="9">#REF!</definedName>
    <definedName name="Przychody_prowizyjne" localSheetId="15">#REF!</definedName>
    <definedName name="Przychody_prowizyjne" localSheetId="16">#REF!</definedName>
    <definedName name="Przychody_prowizyjne">#REF!</definedName>
    <definedName name="qerde" localSheetId="1">BS!qerde</definedName>
    <definedName name="qerde" localSheetId="0">#N/A</definedName>
    <definedName name="qerde" localSheetId="3">'Przychody prowizyjne'!qerde</definedName>
    <definedName name="qerde" localSheetId="16">#N/A</definedName>
    <definedName name="qerde">BS!qerde</definedName>
    <definedName name="qq" localSheetId="1">BS!qq</definedName>
    <definedName name="qq" localSheetId="0">#N/A</definedName>
    <definedName name="qq" localSheetId="3">'Przychody prowizyjne'!qq</definedName>
    <definedName name="qq" localSheetId="16">#N/A</definedName>
    <definedName name="qq">BS!qq</definedName>
    <definedName name="qqqqqqqqqqqqqqqqqqqqqqqqqq">#N/A</definedName>
    <definedName name="qqqqqqqqqqqqqqqqqqqqqqqqqqqqqqqqqqqqqqqqq">#N/A</definedName>
    <definedName name="Quarter" localSheetId="1">#REF!</definedName>
    <definedName name="Quarter" localSheetId="3">#REF!</definedName>
    <definedName name="Quarter" localSheetId="9">#REF!</definedName>
    <definedName name="Quarter" localSheetId="15">#REF!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#REF!</definedName>
    <definedName name="Rachunek0309" localSheetId="3">#REF!</definedName>
    <definedName name="Rachunek0309" localSheetId="9">#REF!</definedName>
    <definedName name="Rachunek0309" localSheetId="15">#REF!</definedName>
    <definedName name="Rachunek0309">#REF!</definedName>
    <definedName name="Rachunekskons0309" localSheetId="1">#REF!</definedName>
    <definedName name="Rachunekskons0309" localSheetId="3">#REF!</definedName>
    <definedName name="Rachunekskons0309" localSheetId="9">#REF!</definedName>
    <definedName name="Rachunekskons0309" localSheetId="15">#REF!</definedName>
    <definedName name="Rachunekskons0309">#REF!</definedName>
    <definedName name="RAI1B" localSheetId="1">#REF!</definedName>
    <definedName name="RAI1B" localSheetId="3">#REF!</definedName>
    <definedName name="RAI1B" localSheetId="9">#REF!</definedName>
    <definedName name="RAI1B" localSheetId="15">#REF!</definedName>
    <definedName name="RAI1B">#REF!</definedName>
    <definedName name="RAI2B" localSheetId="1">#REF!</definedName>
    <definedName name="RAI2B" localSheetId="3">#REF!</definedName>
    <definedName name="RAI2B" localSheetId="9">#REF!</definedName>
    <definedName name="RAI2B" localSheetId="15">#REF!</definedName>
    <definedName name="RAI2B">#REF!</definedName>
    <definedName name="raporty_daty">[76]lista!$A$1:$A$50</definedName>
    <definedName name="RawData" localSheetId="1">#REF!</definedName>
    <definedName name="RawData" localSheetId="3">#REF!</definedName>
    <definedName name="RawData" localSheetId="9">#REF!</definedName>
    <definedName name="RawData" localSheetId="15">#REF!</definedName>
    <definedName name="RawData">#REF!</definedName>
    <definedName name="Razem_a_z_finansowe" localSheetId="1">'[69]noty bilans 2'!#REF!</definedName>
    <definedName name="Razem_a_z_finansowe" localSheetId="4">'[69]noty bilans 2'!#REF!</definedName>
    <definedName name="Razem_a_z_finansowe" localSheetId="3">'[69]noty bilans 2'!#REF!</definedName>
    <definedName name="Razem_a_z_finansowe" localSheetId="9">'[69]noty bilans 2'!#REF!</definedName>
    <definedName name="Razem_a_z_finansowe" localSheetId="15">'[69]noty bilans 2'!#REF!</definedName>
    <definedName name="Razem_a_z_finansowe" localSheetId="16">'[71]noty bilans 2'!#REF!</definedName>
    <definedName name="Razem_a_z_finansowe">'[69]noty bilans 2'!#REF!</definedName>
    <definedName name="Recoveries.of.provision.from.central.write_down.Total" localSheetId="1">#REF!</definedName>
    <definedName name="Recoveries.of.provision.from.central.write_down.Total" localSheetId="3">#REF!</definedName>
    <definedName name="Recoveries.of.provision.from.central.write_down.Total" localSheetId="9">#REF!</definedName>
    <definedName name="Recoveries.of.provision.from.central.write_down.Total" localSheetId="15">#REF!</definedName>
    <definedName name="Recoveries.of.provision.from.central.write_down.Total">#REF!</definedName>
    <definedName name="region" localSheetId="1">#REF!</definedName>
    <definedName name="region" localSheetId="3">#REF!</definedName>
    <definedName name="region" localSheetId="9">#REF!</definedName>
    <definedName name="region" localSheetId="15">#REF!</definedName>
    <definedName name="region">#REF!</definedName>
    <definedName name="_xlnm.Recorder" localSheetId="1">#REF!</definedName>
    <definedName name="_xlnm.Recorder" localSheetId="3">#REF!</definedName>
    <definedName name="_xlnm.Recorder" localSheetId="9">#REF!</definedName>
    <definedName name="_xlnm.Recorder" localSheetId="15">#REF!</definedName>
    <definedName name="_xlnm.Recorder">#REF!</definedName>
    <definedName name="REPO_dt" localSheetId="1">#REF!</definedName>
    <definedName name="REPO_dt" localSheetId="3">#REF!</definedName>
    <definedName name="REPO_dt" localSheetId="9">#REF!</definedName>
    <definedName name="REPO_dt" localSheetId="15">#REF!</definedName>
    <definedName name="REPO_dt">#REF!</definedName>
    <definedName name="REPO_dw" localSheetId="1">#REF!</definedName>
    <definedName name="REPO_dw" localSheetId="3">#REF!</definedName>
    <definedName name="REPO_dw" localSheetId="9">#REF!</definedName>
    <definedName name="REPO_dw" localSheetId="15">#REF!</definedName>
    <definedName name="REPO_dw">#REF!</definedName>
    <definedName name="resma" localSheetId="1">[19]S.P.20!#REF!</definedName>
    <definedName name="resma" localSheetId="3">[19]S.P.20!#REF!</definedName>
    <definedName name="resma" localSheetId="9">[19]S.P.20!#REF!</definedName>
    <definedName name="resma" localSheetId="15">[19]S.P.20!#REF!</definedName>
    <definedName name="resma">[19]S.P.20!#REF!</definedName>
    <definedName name="Revaluation_reserve_07" localSheetId="1">#REF!</definedName>
    <definedName name="Revaluation_reserve_07" localSheetId="3">#REF!</definedName>
    <definedName name="Revaluation_reserve_07" localSheetId="9">#REF!</definedName>
    <definedName name="Revaluation_reserve_07" localSheetId="15">#REF!</definedName>
    <definedName name="Revaluation_reserve_07">#REF!</definedName>
    <definedName name="Revaluation_reserve_08" localSheetId="1">#REF!</definedName>
    <definedName name="Revaluation_reserve_08" localSheetId="3">#REF!</definedName>
    <definedName name="Revaluation_reserve_08" localSheetId="9">#REF!</definedName>
    <definedName name="Revaluation_reserve_08" localSheetId="15">#REF!</definedName>
    <definedName name="Revaluation_reserve_08">#REF!</definedName>
    <definedName name="rezerwy" localSheetId="1">'[5]wybrane dane finansowe 1'!#REF!</definedName>
    <definedName name="rezerwy" localSheetId="3">'[5]wybrane dane finansowe 1'!#REF!</definedName>
    <definedName name="rezerwy">'[5]wybrane dane finansowe 1'!#REF!</definedName>
    <definedName name="rfgf" localSheetId="1">'[13]Table 39_'!#REF!</definedName>
    <definedName name="rfgf" localSheetId="3">'[13]Table 39_'!#REF!</definedName>
    <definedName name="rfgf" localSheetId="9">'[13]Table 39_'!#REF!</definedName>
    <definedName name="rfgf" localSheetId="15">'[13]Table 39_'!#REF!</definedName>
    <definedName name="rfgf">'[13]Table 39_'!#REF!</definedName>
    <definedName name="rfty" localSheetId="1">#REF!</definedName>
    <definedName name="rfty" localSheetId="3">#REF!</definedName>
    <definedName name="rfty" localSheetId="9">#REF!</definedName>
    <definedName name="rfty" localSheetId="15">#REF!</definedName>
    <definedName name="rfty">#REF!</definedName>
    <definedName name="rodzaj">[21]nazwy!$B$1:$B$6</definedName>
    <definedName name="ROEM2009" localSheetId="1">'[7]wybrane dane finansowe 1'!#REF!</definedName>
    <definedName name="ROEM2009" localSheetId="3">'[7]wybrane dane finansowe 1'!#REF!</definedName>
    <definedName name="ROEM2009" localSheetId="9">'[7]wybrane dane finansowe 1'!#REF!</definedName>
    <definedName name="ROEM2009" localSheetId="15">'[7]wybrane dane finansowe 1'!#REF!</definedName>
    <definedName name="ROEM2009">'[7]wybrane dane finansowe 1'!#REF!</definedName>
    <definedName name="RPI" localSheetId="1">#REF!</definedName>
    <definedName name="RPI" localSheetId="3">#REF!</definedName>
    <definedName name="RPI" localSheetId="9">#REF!</definedName>
    <definedName name="RPI" localSheetId="15">#REF!</definedName>
    <definedName name="RPI">#REF!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9">'[30]wybrane dane finansowe 1'!#REF!</definedName>
    <definedName name="rrrrrrrrrr" localSheetId="15">'[30]wybrane dane finansowe 1'!#REF!</definedName>
    <definedName name="rrrrrrrrrr" localSheetId="16">'[31]wybrane dane finansowe 1'!#REF!</definedName>
    <definedName name="rrrrrrrrrr">'[30]wybrane dane finansowe 1'!#REF!</definedName>
    <definedName name="rrrrrrrrrrrrrrrrrrrrrrrr">#N/A</definedName>
    <definedName name="RSI" localSheetId="1">#REF!</definedName>
    <definedName name="RSI" localSheetId="3">#REF!</definedName>
    <definedName name="RSI" localSheetId="9">#REF!</definedName>
    <definedName name="RSI" localSheetId="15">#REF!</definedName>
    <definedName name="RSI">#REF!</definedName>
    <definedName name="RTI" localSheetId="1">#REF!</definedName>
    <definedName name="RTI" localSheetId="3">#REF!</definedName>
    <definedName name="RTI" localSheetId="9">#REF!</definedName>
    <definedName name="RTI" localSheetId="15">#REF!</definedName>
    <definedName name="RTI">#REF!</definedName>
    <definedName name="Ruch_na_dłużnych_papierach_wartościowych" localSheetId="1">#REF!</definedName>
    <definedName name="Ruch_na_dłużnych_papierach_wartościowych" localSheetId="3">#REF!</definedName>
    <definedName name="Ruch_na_dłużnych_papierach_wartościowych" localSheetId="9">#REF!</definedName>
    <definedName name="Ruch_na_dłużnych_papierach_wartościowych" localSheetId="15">#REF!</definedName>
    <definedName name="Ruch_na_dłużnych_papierach_wartościowych">#REF!</definedName>
    <definedName name="RW" localSheetId="1">#REF!</definedName>
    <definedName name="RW" localSheetId="3">#REF!</definedName>
    <definedName name="RW" localSheetId="9">#REF!</definedName>
    <definedName name="RW" localSheetId="15">#REF!</definedName>
    <definedName name="RW" localSheetId="16">#REF!</definedName>
    <definedName name="RW">#REF!</definedName>
    <definedName name="RW_Bank_30.06.2005" localSheetId="1">#REF!</definedName>
    <definedName name="RW_Bank_30.06.2005" localSheetId="3">#REF!</definedName>
    <definedName name="RW_Bank_30.06.2005" localSheetId="9">#REF!</definedName>
    <definedName name="RW_Bank_30.06.2005" localSheetId="15">#REF!</definedName>
    <definedName name="RW_Bank_30.06.2005">#REF!</definedName>
    <definedName name="RW_skons" localSheetId="1">#REF!</definedName>
    <definedName name="RW_skons" localSheetId="3">#REF!</definedName>
    <definedName name="RW_skons" localSheetId="9">#REF!</definedName>
    <definedName name="RW_skons" localSheetId="15">#REF!</definedName>
    <definedName name="RW_skons" localSheetId="16">#REF!</definedName>
    <definedName name="RW_skons">#REF!</definedName>
    <definedName name="ryzyko_07" localSheetId="1">#REF!</definedName>
    <definedName name="ryzyko_07" localSheetId="3">#REF!</definedName>
    <definedName name="ryzyko_07" localSheetId="9">#REF!</definedName>
    <definedName name="ryzyko_07" localSheetId="15">#REF!</definedName>
    <definedName name="ryzyko_07">#REF!</definedName>
    <definedName name="ryzyko_08" localSheetId="1">#REF!</definedName>
    <definedName name="ryzyko_08" localSheetId="3">#REF!</definedName>
    <definedName name="ryzyko_08" localSheetId="9">#REF!</definedName>
    <definedName name="ryzyko_08" localSheetId="15">#REF!</definedName>
    <definedName name="ryzyko_08">#REF!</definedName>
    <definedName name="ryzyko_zapad07" localSheetId="1">[18]ryzyko!#REF!</definedName>
    <definedName name="ryzyko_zapad07" localSheetId="4">[18]ryzyko!#REF!</definedName>
    <definedName name="ryzyko_zapad07" localSheetId="3">[18]ryzyko!#REF!</definedName>
    <definedName name="ryzyko_zapad07" localSheetId="9">[18]ryzyko!#REF!</definedName>
    <definedName name="ryzyko_zapad07" localSheetId="15">[18]ryzyko!#REF!</definedName>
    <definedName name="ryzyko_zapad07" localSheetId="16">[18]ryzyko!#REF!</definedName>
    <definedName name="ryzyko_zapad07">[18]ryzyko!#REF!</definedName>
    <definedName name="Rzeczowe_aktywa_trwałe_07" localSheetId="1">#REF!</definedName>
    <definedName name="Rzeczowe_aktywa_trwałe_07" localSheetId="3">#REF!</definedName>
    <definedName name="Rzeczowe_aktywa_trwałe_07" localSheetId="9">#REF!</definedName>
    <definedName name="Rzeczowe_aktywa_trwałe_07" localSheetId="15">#REF!</definedName>
    <definedName name="Rzeczowe_aktywa_trwałe_07" localSheetId="16">#REF!</definedName>
    <definedName name="Rzeczowe_aktywa_trwałe_07">#REF!</definedName>
    <definedName name="Rzeczowe_aktywa_trwałe_08" localSheetId="1">#REF!</definedName>
    <definedName name="Rzeczowe_aktywa_trwałe_08" localSheetId="3">#REF!</definedName>
    <definedName name="Rzeczowe_aktywa_trwałe_08" localSheetId="9">#REF!</definedName>
    <definedName name="Rzeczowe_aktywa_trwałe_08" localSheetId="15">#REF!</definedName>
    <definedName name="Rzeczowe_aktywa_trwałe_08" localSheetId="16">#REF!</definedName>
    <definedName name="Rzeczowe_aktywa_trwałe_08">#REF!</definedName>
    <definedName name="RZiS_AIB" localSheetId="1">#REF!</definedName>
    <definedName name="RZiS_AIB" localSheetId="3">#REF!</definedName>
    <definedName name="RZiS_AIB" localSheetId="9">#REF!</definedName>
    <definedName name="RZiS_AIB" localSheetId="15">#REF!</definedName>
    <definedName name="RZiS_AIB" localSheetId="16">#REF!</definedName>
    <definedName name="RZiS_AIB">#REF!</definedName>
    <definedName name="RZiS_KPWiG" localSheetId="16">[22]lista!$E$2:$E$15</definedName>
    <definedName name="RZiS_KPWiG">[22]lista!$E$2:$E$15</definedName>
    <definedName name="RZiS_zarzadcza" localSheetId="16">[22]lista!$C$2:$C$71</definedName>
    <definedName name="RZiS_zarzadcza">[22]lista!$C$2:$C$71</definedName>
    <definedName name="s" localSheetId="1">BS!s</definedName>
    <definedName name="s" localSheetId="0">#N/A</definedName>
    <definedName name="s" localSheetId="3">'Przychody prowizyjne'!s</definedName>
    <definedName name="s" localSheetId="16">#N/A</definedName>
    <definedName name="s">BS!s</definedName>
    <definedName name="saa" localSheetId="1">BS!saa</definedName>
    <definedName name="saa" localSheetId="0">#N/A</definedName>
    <definedName name="saa" localSheetId="3">'Przychody prowizyjne'!saa</definedName>
    <definedName name="saa" localSheetId="16">#N/A</definedName>
    <definedName name="saa">BS!saa</definedName>
    <definedName name="SAFSDF">#N/A</definedName>
    <definedName name="SBB_dt" localSheetId="1">#REF!</definedName>
    <definedName name="SBB_dt" localSheetId="3">#REF!</definedName>
    <definedName name="SBB_dt" localSheetId="9">#REF!</definedName>
    <definedName name="SBB_dt" localSheetId="15">#REF!</definedName>
    <definedName name="SBB_dt">#REF!</definedName>
    <definedName name="SBB_dw" localSheetId="1">#REF!</definedName>
    <definedName name="SBB_dw" localSheetId="3">#REF!</definedName>
    <definedName name="SBB_dw" localSheetId="9">#REF!</definedName>
    <definedName name="SBB_dw" localSheetId="15">#REF!</definedName>
    <definedName name="SBB_dw">#REF!</definedName>
    <definedName name="SBB_N_08_A" localSheetId="1">#REF!</definedName>
    <definedName name="SBB_N_08_A" localSheetId="3">#REF!</definedName>
    <definedName name="SBB_N_08_A" localSheetId="9">#REF!</definedName>
    <definedName name="SBB_N_08_A" localSheetId="15">#REF!</definedName>
    <definedName name="SBB_N_08_A" localSheetId="16">#REF!</definedName>
    <definedName name="SBB_N_08_A">#REF!</definedName>
    <definedName name="SBB_N_17_A" localSheetId="1">#REF!</definedName>
    <definedName name="SBB_N_17_A" localSheetId="3">#REF!</definedName>
    <definedName name="SBB_N_17_A" localSheetId="9">#REF!</definedName>
    <definedName name="SBB_N_17_A" localSheetId="15">#REF!</definedName>
    <definedName name="SBB_N_17_A" localSheetId="16">#REF!</definedName>
    <definedName name="SBB_N_17_A">#REF!</definedName>
    <definedName name="SBB_N_18_A" localSheetId="1">#REF!</definedName>
    <definedName name="SBB_N_18_A" localSheetId="3">#REF!</definedName>
    <definedName name="SBB_N_18_A" localSheetId="9">#REF!</definedName>
    <definedName name="SBB_N_18_A" localSheetId="15">#REF!</definedName>
    <definedName name="SBB_N_18_A" localSheetId="16">#REF!</definedName>
    <definedName name="SBB_N_18_A">#REF!</definedName>
    <definedName name="SBB_N_19_A" localSheetId="1">#REF!</definedName>
    <definedName name="SBB_N_19_A" localSheetId="3">#REF!</definedName>
    <definedName name="SBB_N_19_A" localSheetId="9">#REF!</definedName>
    <definedName name="SBB_N_19_A" localSheetId="15">#REF!</definedName>
    <definedName name="SBB_N_19_A" localSheetId="16">#REF!</definedName>
    <definedName name="SBB_N_19_A">#REF!</definedName>
    <definedName name="SBB_N_20_A" localSheetId="1">#REF!</definedName>
    <definedName name="SBB_N_20_A" localSheetId="3">#REF!</definedName>
    <definedName name="SBB_N_20_A" localSheetId="9">#REF!</definedName>
    <definedName name="SBB_N_20_A" localSheetId="15">#REF!</definedName>
    <definedName name="SBB_N_20_A" localSheetId="16">#REF!</definedName>
    <definedName name="SBB_N_20_A">#REF!</definedName>
    <definedName name="SBB_N_21_A" localSheetId="1">#REF!</definedName>
    <definedName name="SBB_N_21_A" localSheetId="3">#REF!</definedName>
    <definedName name="SBB_N_21_A" localSheetId="9">#REF!</definedName>
    <definedName name="SBB_N_21_A" localSheetId="15">#REF!</definedName>
    <definedName name="SBB_N_21_A" localSheetId="16">#REF!</definedName>
    <definedName name="SBB_N_21_A">#REF!</definedName>
    <definedName name="SBB_N_22_A" localSheetId="1">#REF!</definedName>
    <definedName name="SBB_N_22_A" localSheetId="3">#REF!</definedName>
    <definedName name="SBB_N_22_A" localSheetId="9">#REF!</definedName>
    <definedName name="SBB_N_22_A" localSheetId="15">#REF!</definedName>
    <definedName name="SBB_N_22_A" localSheetId="16">#REF!</definedName>
    <definedName name="SBB_N_22_A">#REF!</definedName>
    <definedName name="SBB_N_23_A" localSheetId="1">#REF!</definedName>
    <definedName name="SBB_N_23_A" localSheetId="3">#REF!</definedName>
    <definedName name="SBB_N_23_A" localSheetId="9">#REF!</definedName>
    <definedName name="SBB_N_23_A" localSheetId="15">#REF!</definedName>
    <definedName name="SBB_N_23_A" localSheetId="16">#REF!</definedName>
    <definedName name="SBB_N_23_A">#REF!</definedName>
    <definedName name="SBB_N_24_A" localSheetId="1">#REF!</definedName>
    <definedName name="SBB_N_24_A" localSheetId="3">#REF!</definedName>
    <definedName name="SBB_N_24_A" localSheetId="9">#REF!</definedName>
    <definedName name="SBB_N_24_A" localSheetId="15">#REF!</definedName>
    <definedName name="SBB_N_24_A" localSheetId="16">#REF!</definedName>
    <definedName name="SBB_N_24_A">#REF!</definedName>
    <definedName name="SBB_N_28_P" localSheetId="1">#REF!</definedName>
    <definedName name="SBB_N_28_P" localSheetId="3">#REF!</definedName>
    <definedName name="SBB_N_28_P" localSheetId="9">#REF!</definedName>
    <definedName name="SBB_N_28_P" localSheetId="15">#REF!</definedName>
    <definedName name="SBB_N_28_P" localSheetId="16">#REF!</definedName>
    <definedName name="SBB_N_28_P">#REF!</definedName>
    <definedName name="SBB_N_28_W1A" localSheetId="1">#REF!</definedName>
    <definedName name="SBB_N_28_W1A" localSheetId="3">#REF!</definedName>
    <definedName name="SBB_N_28_W1A" localSheetId="9">#REF!</definedName>
    <definedName name="SBB_N_28_W1A" localSheetId="15">#REF!</definedName>
    <definedName name="SBB_N_28_W1A" localSheetId="16">#REF!</definedName>
    <definedName name="SBB_N_28_W1A">#REF!</definedName>
    <definedName name="SBB_N_29_P" localSheetId="1">#REF!</definedName>
    <definedName name="SBB_N_29_P" localSheetId="3">#REF!</definedName>
    <definedName name="SBB_N_29_P" localSheetId="9">#REF!</definedName>
    <definedName name="SBB_N_29_P" localSheetId="15">#REF!</definedName>
    <definedName name="SBB_N_29_P" localSheetId="16">#REF!</definedName>
    <definedName name="SBB_N_29_P">#REF!</definedName>
    <definedName name="SBB_N_30_P" localSheetId="1">#REF!</definedName>
    <definedName name="SBB_N_30_P" localSheetId="3">#REF!</definedName>
    <definedName name="SBB_N_30_P" localSheetId="9">#REF!</definedName>
    <definedName name="SBB_N_30_P" localSheetId="15">#REF!</definedName>
    <definedName name="SBB_N_30_P" localSheetId="16">#REF!</definedName>
    <definedName name="SBB_N_30_P">#REF!</definedName>
    <definedName name="SBB_N_31_P" localSheetId="1">#REF!</definedName>
    <definedName name="SBB_N_31_P" localSheetId="3">#REF!</definedName>
    <definedName name="SBB_N_31_P" localSheetId="9">#REF!</definedName>
    <definedName name="SBB_N_31_P" localSheetId="15">#REF!</definedName>
    <definedName name="SBB_N_31_P" localSheetId="16">#REF!</definedName>
    <definedName name="SBB_N_31_P">#REF!</definedName>
    <definedName name="SBB_N_32_P" localSheetId="1">#REF!</definedName>
    <definedName name="SBB_N_32_P" localSheetId="3">#REF!</definedName>
    <definedName name="SBB_N_32_P" localSheetId="9">#REF!</definedName>
    <definedName name="SBB_N_32_P" localSheetId="15">#REF!</definedName>
    <definedName name="SBB_N_32_P" localSheetId="16">#REF!</definedName>
    <definedName name="SBB_N_32_P">#REF!</definedName>
    <definedName name="SBB_N_33_P" localSheetId="1">#REF!</definedName>
    <definedName name="SBB_N_33_P" localSheetId="3">#REF!</definedName>
    <definedName name="SBB_N_33_P" localSheetId="9">#REF!</definedName>
    <definedName name="SBB_N_33_P" localSheetId="15">#REF!</definedName>
    <definedName name="SBB_N_33_P" localSheetId="16">#REF!</definedName>
    <definedName name="SBB_N_33_P">#REF!</definedName>
    <definedName name="SBB_N_34_P" localSheetId="1">#REF!</definedName>
    <definedName name="SBB_N_34_P" localSheetId="3">#REF!</definedName>
    <definedName name="SBB_N_34_P" localSheetId="9">#REF!</definedName>
    <definedName name="SBB_N_34_P" localSheetId="15">#REF!</definedName>
    <definedName name="SBB_N_34_P" localSheetId="16">#REF!</definedName>
    <definedName name="SBB_N_34_P">#REF!</definedName>
    <definedName name="SBB_N_35_P" localSheetId="1">#REF!</definedName>
    <definedName name="SBB_N_35_P" localSheetId="3">#REF!</definedName>
    <definedName name="SBB_N_35_P" localSheetId="9">#REF!</definedName>
    <definedName name="SBB_N_35_P" localSheetId="15">#REF!</definedName>
    <definedName name="SBB_N_35_P" localSheetId="16">#REF!</definedName>
    <definedName name="SBB_N_35_P">#REF!</definedName>
    <definedName name="SBB_N_36_P" localSheetId="1">#REF!</definedName>
    <definedName name="SBB_N_36_P" localSheetId="3">#REF!</definedName>
    <definedName name="SBB_N_36_P" localSheetId="9">#REF!</definedName>
    <definedName name="SBB_N_36_P" localSheetId="15">#REF!</definedName>
    <definedName name="SBB_N_36_P" localSheetId="16">#REF!</definedName>
    <definedName name="SBB_N_36_P">#REF!</definedName>
    <definedName name="SBB_N_37_WW" localSheetId="1">#REF!</definedName>
    <definedName name="SBB_N_37_WW" localSheetId="3">#REF!</definedName>
    <definedName name="SBB_N_37_WW" localSheetId="9">#REF!</definedName>
    <definedName name="SBB_N_37_WW" localSheetId="15">#REF!</definedName>
    <definedName name="SBB_N_37_WW" localSheetId="16">#REF!</definedName>
    <definedName name="SBB_N_37_WW">#REF!</definedName>
    <definedName name="SBB_N_38_W1A" localSheetId="1">#REF!</definedName>
    <definedName name="SBB_N_38_W1A" localSheetId="3">#REF!</definedName>
    <definedName name="SBB_N_38_W1A" localSheetId="9">#REF!</definedName>
    <definedName name="SBB_N_38_W1A" localSheetId="15">#REF!</definedName>
    <definedName name="SBB_N_38_W1A" localSheetId="16">#REF!</definedName>
    <definedName name="SBB_N_38_W1A">#REF!</definedName>
    <definedName name="SBB_N_39_PP" localSheetId="1">#REF!</definedName>
    <definedName name="SBB_N_39_PP" localSheetId="3">#REF!</definedName>
    <definedName name="SBB_N_39_PP" localSheetId="9">#REF!</definedName>
    <definedName name="SBB_N_39_PP" localSheetId="15">#REF!</definedName>
    <definedName name="SBB_N_39_PP" localSheetId="16">#REF!</definedName>
    <definedName name="SBB_N_39_PP">#REF!</definedName>
    <definedName name="SBB_N10_A" localSheetId="1">#REF!</definedName>
    <definedName name="SBB_N10_A" localSheetId="3">#REF!</definedName>
    <definedName name="SBB_N10_A" localSheetId="9">#REF!</definedName>
    <definedName name="SBB_N10_A" localSheetId="15">#REF!</definedName>
    <definedName name="SBB_N10_A" localSheetId="16">#REF!</definedName>
    <definedName name="SBB_N10_A">#REF!</definedName>
    <definedName name="SBB_N1A" localSheetId="1">#REF!</definedName>
    <definedName name="SBB_N1A" localSheetId="3">#REF!</definedName>
    <definedName name="SBB_N1A" localSheetId="9">#REF!</definedName>
    <definedName name="SBB_N1A" localSheetId="15">#REF!</definedName>
    <definedName name="SBB_N1A" localSheetId="16">#REF!</definedName>
    <definedName name="SBB_N1A">#REF!</definedName>
    <definedName name="SBB_N2A" localSheetId="1">#REF!</definedName>
    <definedName name="SBB_N2A" localSheetId="3">#REF!</definedName>
    <definedName name="SBB_N2A" localSheetId="9">#REF!</definedName>
    <definedName name="SBB_N2A" localSheetId="15">#REF!</definedName>
    <definedName name="SBB_N2A" localSheetId="16">#REF!</definedName>
    <definedName name="SBB_N2A">#REF!</definedName>
    <definedName name="SBB_N3A" localSheetId="1">#REF!</definedName>
    <definedName name="SBB_N3A" localSheetId="3">#REF!</definedName>
    <definedName name="SBB_N3A" localSheetId="9">#REF!</definedName>
    <definedName name="SBB_N3A" localSheetId="15">#REF!</definedName>
    <definedName name="SBB_N3A" localSheetId="16">#REF!</definedName>
    <definedName name="SBB_N3A">#REF!</definedName>
    <definedName name="SBB_N4A" localSheetId="1">#REF!</definedName>
    <definedName name="SBB_N4A" localSheetId="3">#REF!</definedName>
    <definedName name="SBB_N4A" localSheetId="9">#REF!</definedName>
    <definedName name="SBB_N4A" localSheetId="15">#REF!</definedName>
    <definedName name="SBB_N4A" localSheetId="16">#REF!</definedName>
    <definedName name="SBB_N4A">#REF!</definedName>
    <definedName name="SBB_N5A" localSheetId="1">#REF!</definedName>
    <definedName name="SBB_N5A" localSheetId="3">#REF!</definedName>
    <definedName name="SBB_N5A" localSheetId="9">#REF!</definedName>
    <definedName name="SBB_N5A" localSheetId="15">#REF!</definedName>
    <definedName name="SBB_N5A" localSheetId="16">#REF!</definedName>
    <definedName name="SBB_N5A">#REF!</definedName>
    <definedName name="SBB_N6A" localSheetId="1">#REF!</definedName>
    <definedName name="SBB_N6A" localSheetId="3">#REF!</definedName>
    <definedName name="SBB_N6A" localSheetId="9">#REF!</definedName>
    <definedName name="SBB_N6A" localSheetId="15">#REF!</definedName>
    <definedName name="SBB_N6A" localSheetId="16">#REF!</definedName>
    <definedName name="SBB_N6A">#REF!</definedName>
    <definedName name="SBB_N7A" localSheetId="1">#REF!</definedName>
    <definedName name="SBB_N7A" localSheetId="3">#REF!</definedName>
    <definedName name="SBB_N7A" localSheetId="9">#REF!</definedName>
    <definedName name="SBB_N7A" localSheetId="15">#REF!</definedName>
    <definedName name="SBB_N7A" localSheetId="16">#REF!</definedName>
    <definedName name="SBB_N7A">#REF!</definedName>
    <definedName name="SBB_N8A" localSheetId="1">#REF!</definedName>
    <definedName name="SBB_N8A" localSheetId="3">#REF!</definedName>
    <definedName name="SBB_N8A" localSheetId="9">#REF!</definedName>
    <definedName name="SBB_N8A" localSheetId="15">#REF!</definedName>
    <definedName name="SBB_N8A" localSheetId="16">#REF!</definedName>
    <definedName name="SBB_N8A">#REF!</definedName>
    <definedName name="SD">#N/A</definedName>
    <definedName name="sdf">[2]!sdf</definedName>
    <definedName name="sdfdfsdfs">[77]SEGMENTY!$H$5:$H$7</definedName>
    <definedName name="SDI" localSheetId="1">#REF!</definedName>
    <definedName name="SDI" localSheetId="3">#REF!</definedName>
    <definedName name="SDI" localSheetId="9">#REF!</definedName>
    <definedName name="SDI" localSheetId="15">#REF!</definedName>
    <definedName name="SDI">#REF!</definedName>
    <definedName name="SEG_B_05" localSheetId="1">'[78]SEG 30-06-2005'!#REF!</definedName>
    <definedName name="SEG_B_05" localSheetId="4">'[78]SEG 30-06-2005'!#REF!</definedName>
    <definedName name="SEG_B_05" localSheetId="3">'[78]SEG 30-06-2005'!#REF!</definedName>
    <definedName name="SEG_B_05" localSheetId="9">'[78]SEG 30-06-2005'!#REF!</definedName>
    <definedName name="SEG_B_05" localSheetId="15">'[78]SEG 30-06-2005'!#REF!</definedName>
    <definedName name="SEG_B_05" localSheetId="16">'[78]SEG 30-06-2005'!#REF!</definedName>
    <definedName name="SEG_B_05">'[78]SEG 30-06-2005'!#REF!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9">'[79]SEG 30-09-2007'!#REF!</definedName>
    <definedName name="SEG_B_06" localSheetId="15">'[79]SEG 30-09-2007'!#REF!</definedName>
    <definedName name="SEG_B_06" localSheetId="16">'[78]SEG 30-06-2006'!#REF!</definedName>
    <definedName name="SEG_B_06">'[79]SEG 30-09-2007'!#REF!</definedName>
    <definedName name="SEG_R_05" localSheetId="1">#REF!</definedName>
    <definedName name="SEG_R_05" localSheetId="3">#REF!</definedName>
    <definedName name="SEG_R_05" localSheetId="9">#REF!</definedName>
    <definedName name="SEG_R_05" localSheetId="15">#REF!</definedName>
    <definedName name="SEG_R_05">#REF!</definedName>
    <definedName name="SEG_R_06" localSheetId="1">#REF!</definedName>
    <definedName name="SEG_R_06" localSheetId="3">#REF!</definedName>
    <definedName name="SEG_R_06" localSheetId="9">#REF!</definedName>
    <definedName name="SEG_R_06" localSheetId="15">#REF!</definedName>
    <definedName name="SEG_R_06">#REF!</definedName>
    <definedName name="Segbilans0308" localSheetId="1">#REF!</definedName>
    <definedName name="Segbilans0308" localSheetId="3">#REF!</definedName>
    <definedName name="Segbilans0308" localSheetId="9">#REF!</definedName>
    <definedName name="Segbilans0308" localSheetId="15">#REF!</definedName>
    <definedName name="Segbilans0308">#REF!</definedName>
    <definedName name="SEGM_0305" localSheetId="1">#REF!</definedName>
    <definedName name="SEGM_0305" localSheetId="3">#REF!</definedName>
    <definedName name="SEGM_0305" localSheetId="9">#REF!</definedName>
    <definedName name="SEGM_0305" localSheetId="15">#REF!</definedName>
    <definedName name="SEGM_0305" localSheetId="16">#REF!</definedName>
    <definedName name="SEGM_0305">#REF!</definedName>
    <definedName name="SEGM_0306" localSheetId="1">#REF!</definedName>
    <definedName name="SEGM_0306" localSheetId="3">#REF!</definedName>
    <definedName name="SEGM_0306" localSheetId="9">#REF!</definedName>
    <definedName name="SEGM_0306" localSheetId="15">#REF!</definedName>
    <definedName name="SEGM_0306" localSheetId="16">#REF!</definedName>
    <definedName name="SEGM_0306">#REF!</definedName>
    <definedName name="SEGM_1205" localSheetId="1">#REF!</definedName>
    <definedName name="SEGM_1205" localSheetId="3">#REF!</definedName>
    <definedName name="SEGM_1205" localSheetId="9">#REF!</definedName>
    <definedName name="SEGM_1205" localSheetId="15">#REF!</definedName>
    <definedName name="SEGM_1205" localSheetId="16">#REF!</definedName>
    <definedName name="SEGM_1205">#REF!</definedName>
    <definedName name="segment07" localSheetId="1">#REF!</definedName>
    <definedName name="segment07" localSheetId="3">#REF!</definedName>
    <definedName name="segment07" localSheetId="9">#REF!</definedName>
    <definedName name="segment07" localSheetId="15">#REF!</definedName>
    <definedName name="segment07" localSheetId="16">#REF!</definedName>
    <definedName name="segment07">#REF!</definedName>
    <definedName name="segmenty0309" localSheetId="1">#REF!</definedName>
    <definedName name="segmenty0309" localSheetId="3">#REF!</definedName>
    <definedName name="segmenty0309" localSheetId="9">#REF!</definedName>
    <definedName name="segmenty0309" localSheetId="15">#REF!</definedName>
    <definedName name="segmenty0309">#REF!</definedName>
    <definedName name="segmenty08" localSheetId="1">#REF!</definedName>
    <definedName name="segmenty08" localSheetId="3">#REF!</definedName>
    <definedName name="segmenty08" localSheetId="9">#REF!</definedName>
    <definedName name="segmenty08" localSheetId="15">#REF!</definedName>
    <definedName name="segmenty08" localSheetId="16">#REF!</definedName>
    <definedName name="segmenty08">#REF!</definedName>
    <definedName name="Sept_2003" localSheetId="1">#REF!</definedName>
    <definedName name="Sept_2003" localSheetId="3">#REF!</definedName>
    <definedName name="Sept_2003" localSheetId="9">#REF!</definedName>
    <definedName name="Sept_2003" localSheetId="15">#REF!</definedName>
    <definedName name="Sept_2003">#REF!</definedName>
    <definedName name="SeptemberIC" localSheetId="1">#REF!</definedName>
    <definedName name="SeptemberIC" localSheetId="3">#REF!</definedName>
    <definedName name="SeptemberIC" localSheetId="9">#REF!</definedName>
    <definedName name="SeptemberIC" localSheetId="15">#REF!</definedName>
    <definedName name="SeptemberIC">#REF!</definedName>
    <definedName name="SeptemberII" localSheetId="1">#REF!</definedName>
    <definedName name="SeptemberII" localSheetId="3">#REF!</definedName>
    <definedName name="SeptemberII" localSheetId="9">#REF!</definedName>
    <definedName name="SeptemberII" localSheetId="15">#REF!</definedName>
    <definedName name="SeptemberII">#REF!</definedName>
    <definedName name="SeptemberL" localSheetId="1">#REF!</definedName>
    <definedName name="SeptemberL" localSheetId="3">#REF!</definedName>
    <definedName name="SeptemberL" localSheetId="9">#REF!</definedName>
    <definedName name="SeptemberL" localSheetId="15">#REF!</definedName>
    <definedName name="SeptemberL">#REF!</definedName>
    <definedName name="SFI" localSheetId="1">#REF!</definedName>
    <definedName name="SFI" localSheetId="3">#REF!</definedName>
    <definedName name="SFI" localSheetId="9">#REF!</definedName>
    <definedName name="SFI" localSheetId="15">#REF!</definedName>
    <definedName name="SFI">#REF!</definedName>
    <definedName name="sfsfsf" localSheetId="1" hidden="1">{"'BZ SA P&amp;l (fORECAST)'!$A$1:$BR$26"}</definedName>
    <definedName name="sfsfsf" localSheetId="0" hidden="1">{"'BZ SA P&amp;l (fORECAST)'!$A$1:$BR$26"}</definedName>
    <definedName name="sfsfsf" hidden="1">{"'BZ SA P&amp;l (fORECAST)'!$A$1:$BR$26"}</definedName>
    <definedName name="Share_capital" localSheetId="1">#REF!</definedName>
    <definedName name="Share_capital" localSheetId="3">#REF!</definedName>
    <definedName name="Share_capital" localSheetId="9">#REF!</definedName>
    <definedName name="Share_capital" localSheetId="15">#REF!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#REF!</definedName>
    <definedName name="SMT" localSheetId="3">#REF!</definedName>
    <definedName name="SMT" localSheetId="9">#REF!</definedName>
    <definedName name="SMT" localSheetId="15">#REF!</definedName>
    <definedName name="SMT">#REF!</definedName>
    <definedName name="SMT_List">[81]SMT_List!$A$1:$A$13</definedName>
    <definedName name="SMT_List_detailed">[82]SMT_List!$B$1:$B$33</definedName>
    <definedName name="SP25cfs1" localSheetId="1">#REF!</definedName>
    <definedName name="SP25cfs1" localSheetId="3">#REF!</definedName>
    <definedName name="SP25cfs1" localSheetId="9">#REF!</definedName>
    <definedName name="SP25cfs1" localSheetId="15">#REF!</definedName>
    <definedName name="SP25cfs1">#REF!</definedName>
    <definedName name="sp25cfs2" localSheetId="1">#REF!</definedName>
    <definedName name="sp25cfs2" localSheetId="3">#REF!</definedName>
    <definedName name="sp25cfs2" localSheetId="9">#REF!</definedName>
    <definedName name="sp25cfs2" localSheetId="15">#REF!</definedName>
    <definedName name="sp25cfs2">#REF!</definedName>
    <definedName name="SP25cfs3" localSheetId="1">#REF!</definedName>
    <definedName name="SP25cfs3" localSheetId="3">#REF!</definedName>
    <definedName name="SP25cfs3" localSheetId="9">#REF!</definedName>
    <definedName name="SP25cfs3" localSheetId="15">#REF!</definedName>
    <definedName name="SP25cfs3">#REF!</definedName>
    <definedName name="SP4analysis1" localSheetId="1">#REF!</definedName>
    <definedName name="SP4analysis1" localSheetId="3">#REF!</definedName>
    <definedName name="SP4analysis1" localSheetId="9">#REF!</definedName>
    <definedName name="SP4analysis1" localSheetId="15">#REF!</definedName>
    <definedName name="SP4analysis1">#REF!</definedName>
    <definedName name="SP4analysis2" localSheetId="1">#REF!</definedName>
    <definedName name="SP4analysis2" localSheetId="3">#REF!</definedName>
    <definedName name="SP4analysis2" localSheetId="9">#REF!</definedName>
    <definedName name="SP4analysis2" localSheetId="15">#REF!</definedName>
    <definedName name="SP4analysis2">#REF!</definedName>
    <definedName name="SP4dt" localSheetId="1">#REF!</definedName>
    <definedName name="SP4dt" localSheetId="3">#REF!</definedName>
    <definedName name="SP4dt" localSheetId="9">#REF!</definedName>
    <definedName name="SP4dt" localSheetId="15">#REF!</definedName>
    <definedName name="SP4dt">#REF!</definedName>
    <definedName name="SP4rec1" localSheetId="1">#REF!</definedName>
    <definedName name="SP4rec1" localSheetId="3">#REF!</definedName>
    <definedName name="SP4rec1" localSheetId="9">#REF!</definedName>
    <definedName name="SP4rec1" localSheetId="15">#REF!</definedName>
    <definedName name="SP4rec1">#REF!</definedName>
    <definedName name="SP4rec2" localSheetId="1">#REF!</definedName>
    <definedName name="SP4rec2" localSheetId="3">#REF!</definedName>
    <definedName name="SP4rec2" localSheetId="9">#REF!</definedName>
    <definedName name="SP4rec2" localSheetId="15">#REF!</definedName>
    <definedName name="SP4rec2">#REF!</definedName>
    <definedName name="Spółka">[83]START!$A$28:$G$41</definedName>
    <definedName name="Spółki" localSheetId="16">[22]lista!$A$2:$A$18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6" hidden="1">{"'BZ SA P&amp;l (fORECAST)'!$A$1:$BR$26"}</definedName>
    <definedName name="sprz" hidden="1">{"'BZ SA P&amp;l (fORECAST)'!$A$1:$BR$26"}</definedName>
    <definedName name="Sprzedaże" localSheetId="1">#REF!</definedName>
    <definedName name="Sprzedaże" localSheetId="3">#REF!</definedName>
    <definedName name="Sprzedaże" localSheetId="9">#REF!</definedName>
    <definedName name="Sprzedaże" localSheetId="15">#REF!</definedName>
    <definedName name="Sprzedaże" localSheetId="16">#REF!</definedName>
    <definedName name="Sprzedaże">#REF!</definedName>
    <definedName name="Sprzedaże_w_roku_2008" localSheetId="1">#REF!</definedName>
    <definedName name="Sprzedaże_w_roku_2008" localSheetId="3">#REF!</definedName>
    <definedName name="Sprzedaże_w_roku_2008" localSheetId="9">#REF!</definedName>
    <definedName name="Sprzedaże_w_roku_2008" localSheetId="15">#REF!</definedName>
    <definedName name="Sprzedaże_w_roku_2008" localSheetId="16">#REF!</definedName>
    <definedName name="Sprzedaże_w_roku_2008">#REF!</definedName>
    <definedName name="SRZiS" localSheetId="1">'[84]P&amp;L 3'!$A$3:$G$37,'[84]P&amp;L 3'!$H$3:$H$37</definedName>
    <definedName name="SRZiS" localSheetId="16">#REF!,#REF!</definedName>
    <definedName name="SRZiS">'[84]P&amp;L 3'!$A$3:$G$37,'[84]P&amp;L 3'!$H$3:$H$37</definedName>
    <definedName name="SRZiS_N_40" localSheetId="1">#REF!</definedName>
    <definedName name="SRZiS_N_40" localSheetId="3">#REF!</definedName>
    <definedName name="SRZiS_N_40" localSheetId="9">#REF!</definedName>
    <definedName name="SRZiS_N_40" localSheetId="15">#REF!</definedName>
    <definedName name="SRZiS_N_40" localSheetId="16">#REF!</definedName>
    <definedName name="SRZiS_N_40">#REF!</definedName>
    <definedName name="SRZiS_N_41" localSheetId="1">#REF!</definedName>
    <definedName name="SRZiS_N_41" localSheetId="3">#REF!</definedName>
    <definedName name="SRZiS_N_41" localSheetId="9">#REF!</definedName>
    <definedName name="SRZiS_N_41" localSheetId="15">#REF!</definedName>
    <definedName name="SRZiS_N_41" localSheetId="16">#REF!</definedName>
    <definedName name="SRZiS_N_41">#REF!</definedName>
    <definedName name="SRZiS_N_42" localSheetId="1">#REF!</definedName>
    <definedName name="SRZiS_N_42" localSheetId="3">#REF!</definedName>
    <definedName name="SRZiS_N_42" localSheetId="9">#REF!</definedName>
    <definedName name="SRZiS_N_42" localSheetId="15">#REF!</definedName>
    <definedName name="SRZiS_N_42" localSheetId="16">#REF!</definedName>
    <definedName name="SRZiS_N_42">#REF!</definedName>
    <definedName name="SRZiS_N_43" localSheetId="1">#REF!</definedName>
    <definedName name="SRZiS_N_43" localSheetId="3">#REF!</definedName>
    <definedName name="SRZiS_N_43" localSheetId="9">#REF!</definedName>
    <definedName name="SRZiS_N_43" localSheetId="15">#REF!</definedName>
    <definedName name="SRZiS_N_43" localSheetId="16">#REF!</definedName>
    <definedName name="SRZiS_N_43">#REF!</definedName>
    <definedName name="SRZiS_N_44" localSheetId="1">#REF!</definedName>
    <definedName name="SRZiS_N_44" localSheetId="3">#REF!</definedName>
    <definedName name="SRZiS_N_44" localSheetId="9">#REF!</definedName>
    <definedName name="SRZiS_N_44" localSheetId="15">#REF!</definedName>
    <definedName name="SRZiS_N_44" localSheetId="16">#REF!</definedName>
    <definedName name="SRZiS_N_44">#REF!</definedName>
    <definedName name="SRZiS_N_45" localSheetId="1">#REF!</definedName>
    <definedName name="SRZiS_N_45" localSheetId="3">#REF!</definedName>
    <definedName name="SRZiS_N_45" localSheetId="9">#REF!</definedName>
    <definedName name="SRZiS_N_45" localSheetId="15">#REF!</definedName>
    <definedName name="SRZiS_N_45" localSheetId="16">#REF!</definedName>
    <definedName name="SRZiS_N_45">#REF!</definedName>
    <definedName name="SRZiS_N_46" localSheetId="1">#REF!</definedName>
    <definedName name="SRZiS_N_46" localSheetId="3">#REF!</definedName>
    <definedName name="SRZiS_N_46" localSheetId="9">#REF!</definedName>
    <definedName name="SRZiS_N_46" localSheetId="15">#REF!</definedName>
    <definedName name="SRZiS_N_46" localSheetId="16">#REF!</definedName>
    <definedName name="SRZiS_N_46">#REF!</definedName>
    <definedName name="SRZiS_N_47" localSheetId="1">#REF!</definedName>
    <definedName name="SRZiS_N_47" localSheetId="3">#REF!</definedName>
    <definedName name="SRZiS_N_47" localSheetId="9">#REF!</definedName>
    <definedName name="SRZiS_N_47" localSheetId="15">#REF!</definedName>
    <definedName name="SRZiS_N_47" localSheetId="16">#REF!</definedName>
    <definedName name="SRZiS_N_47">#REF!</definedName>
    <definedName name="SRZiS_N_48" localSheetId="1">#REF!</definedName>
    <definedName name="SRZiS_N_48" localSheetId="3">#REF!</definedName>
    <definedName name="SRZiS_N_48" localSheetId="9">#REF!</definedName>
    <definedName name="SRZiS_N_48" localSheetId="15">#REF!</definedName>
    <definedName name="SRZiS_N_48" localSheetId="16">#REF!</definedName>
    <definedName name="SRZiS_N_48">#REF!</definedName>
    <definedName name="SRZiSB_N_44" localSheetId="1">#REF!</definedName>
    <definedName name="SRZiSB_N_44" localSheetId="3">#REF!</definedName>
    <definedName name="SRZiSB_N_44" localSheetId="9">#REF!</definedName>
    <definedName name="SRZiSB_N_44" localSheetId="15">#REF!</definedName>
    <definedName name="SRZiSB_N_44" localSheetId="16">#REF!</definedName>
    <definedName name="SRZiSB_N_44">#REF!</definedName>
    <definedName name="SRZiSB_N_45" localSheetId="1">#REF!</definedName>
    <definedName name="SRZiSB_N_45" localSheetId="3">#REF!</definedName>
    <definedName name="SRZiSB_N_45" localSheetId="9">#REF!</definedName>
    <definedName name="SRZiSB_N_45" localSheetId="15">#REF!</definedName>
    <definedName name="SRZiSB_N_45" localSheetId="16">#REF!</definedName>
    <definedName name="SRZiSB_N_45">#REF!</definedName>
    <definedName name="SRZiSB_N_46" localSheetId="1">#REF!</definedName>
    <definedName name="SRZiSB_N_46" localSheetId="3">#REF!</definedName>
    <definedName name="SRZiSB_N_46" localSheetId="9">#REF!</definedName>
    <definedName name="SRZiSB_N_46" localSheetId="15">#REF!</definedName>
    <definedName name="SRZiSB_N_46" localSheetId="16">#REF!</definedName>
    <definedName name="SRZiSB_N_46">#REF!</definedName>
    <definedName name="SRZiSB_N_47" localSheetId="1">#REF!</definedName>
    <definedName name="SRZiSB_N_47" localSheetId="3">#REF!</definedName>
    <definedName name="SRZiSB_N_47" localSheetId="9">#REF!</definedName>
    <definedName name="SRZiSB_N_47" localSheetId="15">#REF!</definedName>
    <definedName name="SRZiSB_N_47" localSheetId="16">#REF!</definedName>
    <definedName name="SRZiSB_N_47">#REF!</definedName>
    <definedName name="SRZiSB_N_48" localSheetId="1">#REF!</definedName>
    <definedName name="SRZiSB_N_48" localSheetId="3">#REF!</definedName>
    <definedName name="SRZiSB_N_48" localSheetId="9">#REF!</definedName>
    <definedName name="SRZiSB_N_48" localSheetId="15">#REF!</definedName>
    <definedName name="SRZiSB_N_48" localSheetId="16">#REF!</definedName>
    <definedName name="SRZiSB_N_48">#REF!</definedName>
    <definedName name="SRZiSB_N_49" localSheetId="1">#REF!</definedName>
    <definedName name="SRZiSB_N_49" localSheetId="3">#REF!</definedName>
    <definedName name="SRZiSB_N_49" localSheetId="9">#REF!</definedName>
    <definedName name="SRZiSB_N_49" localSheetId="15">#REF!</definedName>
    <definedName name="SRZiSB_N_49" localSheetId="16">#REF!</definedName>
    <definedName name="SRZiSB_N_49">#REF!</definedName>
    <definedName name="SRZiSB_N_50" localSheetId="1">#REF!</definedName>
    <definedName name="SRZiSB_N_50" localSheetId="3">#REF!</definedName>
    <definedName name="SRZiSB_N_50" localSheetId="9">#REF!</definedName>
    <definedName name="SRZiSB_N_50" localSheetId="15">#REF!</definedName>
    <definedName name="SRZiSB_N_50" localSheetId="16">#REF!</definedName>
    <definedName name="SRZiSB_N_50">#REF!</definedName>
    <definedName name="SRZiSB_N_51" localSheetId="1">#REF!</definedName>
    <definedName name="SRZiSB_N_51" localSheetId="3">#REF!</definedName>
    <definedName name="SRZiSB_N_51" localSheetId="9">#REF!</definedName>
    <definedName name="SRZiSB_N_51" localSheetId="15">#REF!</definedName>
    <definedName name="SRZiSB_N_51" localSheetId="16">#REF!</definedName>
    <definedName name="SRZiSB_N_51">#REF!</definedName>
    <definedName name="SRZiSB_N_52" localSheetId="1">#REF!</definedName>
    <definedName name="SRZiSB_N_52" localSheetId="3">#REF!</definedName>
    <definedName name="SRZiSB_N_52" localSheetId="9">#REF!</definedName>
    <definedName name="SRZiSB_N_52" localSheetId="15">#REF!</definedName>
    <definedName name="SRZiSB_N_52" localSheetId="16">#REF!</definedName>
    <definedName name="SRZiSB_N_52">#REF!</definedName>
    <definedName name="SRZiSB_N_53" localSheetId="1">#REF!</definedName>
    <definedName name="SRZiSB_N_53" localSheetId="3">#REF!</definedName>
    <definedName name="SRZiSB_N_53" localSheetId="9">#REF!</definedName>
    <definedName name="SRZiSB_N_53" localSheetId="15">#REF!</definedName>
    <definedName name="SRZiSB_N_53" localSheetId="16">#REF!</definedName>
    <definedName name="SRZiSB_N_53">#REF!</definedName>
    <definedName name="SRZiSB_N_54" localSheetId="1">#REF!</definedName>
    <definedName name="SRZiSB_N_54" localSheetId="3">#REF!</definedName>
    <definedName name="SRZiSB_N_54" localSheetId="9">#REF!</definedName>
    <definedName name="SRZiSB_N_54" localSheetId="15">#REF!</definedName>
    <definedName name="SRZiSB_N_54" localSheetId="16">#REF!</definedName>
    <definedName name="SRZiSB_N_54">#REF!</definedName>
    <definedName name="SRZiSB_N_55" localSheetId="1">#REF!</definedName>
    <definedName name="SRZiSB_N_55" localSheetId="3">#REF!</definedName>
    <definedName name="SRZiSB_N_55" localSheetId="9">#REF!</definedName>
    <definedName name="SRZiSB_N_55" localSheetId="15">#REF!</definedName>
    <definedName name="SRZiSB_N_55" localSheetId="16">#REF!</definedName>
    <definedName name="SRZiSB_N_55">#REF!</definedName>
    <definedName name="SRZiSB_N_56" localSheetId="1">#REF!</definedName>
    <definedName name="SRZiSB_N_56" localSheetId="3">#REF!</definedName>
    <definedName name="SRZiSB_N_56" localSheetId="9">#REF!</definedName>
    <definedName name="SRZiSB_N_56" localSheetId="15">#REF!</definedName>
    <definedName name="SRZiSB_N_56" localSheetId="16">#REF!</definedName>
    <definedName name="SRZiSB_N_56">#REF!</definedName>
    <definedName name="SRZiSB_N_57" localSheetId="1">#REF!</definedName>
    <definedName name="SRZiSB_N_57" localSheetId="3">#REF!</definedName>
    <definedName name="SRZiSB_N_57" localSheetId="9">#REF!</definedName>
    <definedName name="SRZiSB_N_57" localSheetId="15">#REF!</definedName>
    <definedName name="SRZiSB_N_57" localSheetId="16">#REF!</definedName>
    <definedName name="SRZiSB_N_57">#REF!</definedName>
    <definedName name="SRZiSB_N_58" localSheetId="1">#REF!</definedName>
    <definedName name="SRZiSB_N_58" localSheetId="3">#REF!</definedName>
    <definedName name="SRZiSB_N_58" localSheetId="9">#REF!</definedName>
    <definedName name="SRZiSB_N_58" localSheetId="15">#REF!</definedName>
    <definedName name="SRZiSB_N_58" localSheetId="16">#REF!</definedName>
    <definedName name="SRZiSB_N_58">#REF!</definedName>
    <definedName name="SRZiSB_N_59" localSheetId="1">#REF!</definedName>
    <definedName name="SRZiSB_N_59" localSheetId="3">#REF!</definedName>
    <definedName name="SRZiSB_N_59" localSheetId="9">#REF!</definedName>
    <definedName name="SRZiSB_N_59" localSheetId="15">#REF!</definedName>
    <definedName name="SRZiSB_N_59" localSheetId="16">#REF!</definedName>
    <definedName name="SRZiSB_N_59">#REF!</definedName>
    <definedName name="ss" localSheetId="1">BS!ss</definedName>
    <definedName name="ss" localSheetId="0">#N/A</definedName>
    <definedName name="ss" localSheetId="3">'Przychody prowizyjne'!ss</definedName>
    <definedName name="ss" localSheetId="16">#N/A</definedName>
    <definedName name="ss">BS!ss</definedName>
    <definedName name="sssss" localSheetId="1">BS!sssss</definedName>
    <definedName name="sssss" localSheetId="0">#N/A</definedName>
    <definedName name="sssss" localSheetId="3">'Przychody prowizyjne'!sssss</definedName>
    <definedName name="sssss" localSheetId="16">#N/A</definedName>
    <definedName name="sssss">BS!sssss</definedName>
    <definedName name="Stan_na_31.12.2007" localSheetId="1">[18]kapitaly!#REF!</definedName>
    <definedName name="Stan_na_31.12.2007" localSheetId="4">[18]kapitaly!#REF!</definedName>
    <definedName name="Stan_na_31.12.2007" localSheetId="3">[18]kapitaly!#REF!</definedName>
    <definedName name="Stan_na_31.12.2007" localSheetId="9">[18]kapitaly!#REF!</definedName>
    <definedName name="Stan_na_31.12.2007" localSheetId="15">[18]kapitaly!#REF!</definedName>
    <definedName name="Stan_na_31.12.2007" localSheetId="16">[18]kapitaly!#REF!</definedName>
    <definedName name="Stan_na_31.12.2007">[18]kapitaly!#REF!</definedName>
    <definedName name="start_FBN019_4" localSheetId="1">#REF!</definedName>
    <definedName name="start_FBN019_4" localSheetId="3">#REF!</definedName>
    <definedName name="start_FBN019_4" localSheetId="9">#REF!</definedName>
    <definedName name="start_FBN019_4" localSheetId="15">#REF!</definedName>
    <definedName name="start_FBN019_4">#REF!</definedName>
    <definedName name="start_FBN019_6" localSheetId="1">#REF!</definedName>
    <definedName name="start_FBN019_6" localSheetId="3">#REF!</definedName>
    <definedName name="start_FBN019_6" localSheetId="9">#REF!</definedName>
    <definedName name="start_FBN019_6" localSheetId="15">#REF!</definedName>
    <definedName name="start_FBN019_6">#REF!</definedName>
    <definedName name="start_FBN019_7" localSheetId="1">#REF!</definedName>
    <definedName name="start_FBN019_7" localSheetId="3">#REF!</definedName>
    <definedName name="start_FBN019_7" localSheetId="9">#REF!</definedName>
    <definedName name="start_FBN019_7" localSheetId="15">#REF!</definedName>
    <definedName name="start_FBN019_7">#REF!</definedName>
    <definedName name="start_FBN019_8" localSheetId="1">#REF!</definedName>
    <definedName name="start_FBN019_8" localSheetId="3">#REF!</definedName>
    <definedName name="start_FBN019_8" localSheetId="9">#REF!</definedName>
    <definedName name="start_FBN019_8" localSheetId="15">#REF!</definedName>
    <definedName name="start_FBN019_8">#REF!</definedName>
    <definedName name="start_FBN020_2" localSheetId="1">#REF!</definedName>
    <definedName name="start_FBN020_2" localSheetId="3">#REF!</definedName>
    <definedName name="start_FBN020_2" localSheetId="9">#REF!</definedName>
    <definedName name="start_FBN020_2" localSheetId="15">#REF!</definedName>
    <definedName name="start_FBN020_2">#REF!</definedName>
    <definedName name="start_FIN005_1" localSheetId="1">#REF!</definedName>
    <definedName name="start_FIN005_1" localSheetId="3">#REF!</definedName>
    <definedName name="start_FIN005_1" localSheetId="9">#REF!</definedName>
    <definedName name="start_FIN005_1" localSheetId="15">#REF!</definedName>
    <definedName name="start_FIN005_1">#REF!</definedName>
    <definedName name="static1">[23]static!$A$1:$B$65536</definedName>
    <definedName name="SUMA_NOWE" localSheetId="1">SUMIF(OFFSET(#REF!,1,0):#REF!,1,OFFSET(#REF!,1,0):#REF!)</definedName>
    <definedName name="SUMA_NOWE" localSheetId="3">SUMIF(OFFSET(#REF!,1,0):#REF!,1,OFFSET(#REF!,1,0):#REF!)</definedName>
    <definedName name="SUMA_NOWE" localSheetId="9">SUMIF(OFFSET(#REF!,1,0):#REF!,1,OFFSET(#REF!,1,0):#REF!)</definedName>
    <definedName name="SUMA_NOWE" localSheetId="15">SUMIF(OFFSET(#REF!,1,0):#REF!,1,OFFSET(#REF!,1,0):#REF!)</definedName>
    <definedName name="SUMA_NOWE">SUMIF(OFFSET(#REF!,1,0):#REF!,1,OFFSET(#REF!,1,0):#REF!)</definedName>
    <definedName name="Summary" localSheetId="1">#REF!</definedName>
    <definedName name="Summary" localSheetId="3">#REF!</definedName>
    <definedName name="Summary" localSheetId="9">#REF!</definedName>
    <definedName name="Summary" localSheetId="15">#REF!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#REF!</definedName>
    <definedName name="SWAPFX_dt" localSheetId="3">#REF!</definedName>
    <definedName name="SWAPFX_dt" localSheetId="9">#REF!</definedName>
    <definedName name="SWAPFX_dt" localSheetId="15">#REF!</definedName>
    <definedName name="SWAPFX_dt">#REF!</definedName>
    <definedName name="SWAPFX_dw" localSheetId="1">#REF!</definedName>
    <definedName name="SWAPFX_dw" localSheetId="3">#REF!</definedName>
    <definedName name="SWAPFX_dw" localSheetId="9">#REF!</definedName>
    <definedName name="SWAPFX_dw" localSheetId="15">#REF!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6"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6" hidden="1">{"'BZ SA P&amp;l (fORECAST)'!$A$1:$BR$26"}</definedName>
    <definedName name="sys" hidden="1">{"'BZ SA P&amp;l (fORECAST)'!$A$1:$BR$26"}</definedName>
    <definedName name="t.FBN019_4" localSheetId="1">#REF!</definedName>
    <definedName name="t.FBN019_4" localSheetId="3">#REF!</definedName>
    <definedName name="t.FBN019_4" localSheetId="9">#REF!</definedName>
    <definedName name="t.FBN019_4" localSheetId="15">#REF!</definedName>
    <definedName name="t.FBN019_4">#REF!</definedName>
    <definedName name="t.FBN019_6" localSheetId="1">#REF!</definedName>
    <definedName name="t.FBN019_6" localSheetId="3">#REF!</definedName>
    <definedName name="t.FBN019_6" localSheetId="9">#REF!</definedName>
    <definedName name="t.FBN019_6" localSheetId="15">#REF!</definedName>
    <definedName name="t.FBN019_6">#REF!</definedName>
    <definedName name="t.FBN019_7" localSheetId="1">#REF!</definedName>
    <definedName name="t.FBN019_7" localSheetId="3">#REF!</definedName>
    <definedName name="t.FBN019_7" localSheetId="9">#REF!</definedName>
    <definedName name="t.FBN019_7" localSheetId="15">#REF!</definedName>
    <definedName name="t.FBN019_7">#REF!</definedName>
    <definedName name="t.FBN019_8" localSheetId="1">#REF!</definedName>
    <definedName name="t.FBN019_8" localSheetId="3">#REF!</definedName>
    <definedName name="t.FBN019_8" localSheetId="9">#REF!</definedName>
    <definedName name="t.FBN019_8" localSheetId="15">#REF!</definedName>
    <definedName name="t.FBN019_8">#REF!</definedName>
    <definedName name="t.FBN020_2" localSheetId="1">#REF!</definedName>
    <definedName name="t.FBN020_2" localSheetId="3">#REF!</definedName>
    <definedName name="t.FBN020_2" localSheetId="9">#REF!</definedName>
    <definedName name="t.FBN020_2" localSheetId="15">#REF!</definedName>
    <definedName name="t.FBN020_2">#REF!</definedName>
    <definedName name="t.FIN004A" localSheetId="1">'[34]FIN004A i 4B'!#REF!</definedName>
    <definedName name="t.FIN004A" localSheetId="3">'[34]FIN004A i 4B'!#REF!</definedName>
    <definedName name="t.FIN004A" localSheetId="9">'[34]FIN004A i 4B'!#REF!</definedName>
    <definedName name="t.FIN004A" localSheetId="15">'[34]FIN004A i 4B'!#REF!</definedName>
    <definedName name="t.FIN004A">'[34]FIN004A i 4B'!#REF!</definedName>
    <definedName name="t.FIN005_1.G3" localSheetId="1">#REF!</definedName>
    <definedName name="t.FIN005_1.G3" localSheetId="3">#REF!</definedName>
    <definedName name="t.FIN005_1.G3" localSheetId="9">#REF!</definedName>
    <definedName name="t.FIN005_1.G3" localSheetId="15">#REF!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#REF!</definedName>
    <definedName name="taxassoc" localSheetId="3">#REF!</definedName>
    <definedName name="taxassoc" localSheetId="9">#REF!</definedName>
    <definedName name="taxassoc" localSheetId="15">#REF!</definedName>
    <definedName name="taxassoc">#REF!</definedName>
    <definedName name="TaxRate">0.35</definedName>
    <definedName name="tdeftx" localSheetId="1">#REF!</definedName>
    <definedName name="tdeftx" localSheetId="3">#REF!</definedName>
    <definedName name="tdeftx" localSheetId="9">#REF!</definedName>
    <definedName name="tdeftx" localSheetId="15">#REF!</definedName>
    <definedName name="tdeftx">#REF!</definedName>
    <definedName name="TFIDochody2000M" localSheetId="1">#REF!</definedName>
    <definedName name="TFIDochody2000M" localSheetId="3">#REF!</definedName>
    <definedName name="TFIDochody2000M" localSheetId="9">#REF!</definedName>
    <definedName name="TFIDochody2000M" localSheetId="15">#REF!</definedName>
    <definedName name="TFIDochody2000M">#REF!</definedName>
    <definedName name="TFIDochody2000Y" localSheetId="1">#REF!</definedName>
    <definedName name="TFIDochody2000Y" localSheetId="3">#REF!</definedName>
    <definedName name="TFIDochody2000Y" localSheetId="9">#REF!</definedName>
    <definedName name="TFIDochody2000Y" localSheetId="15">#REF!</definedName>
    <definedName name="TFIDochody2000Y">#REF!</definedName>
    <definedName name="TFIDochody2001M" localSheetId="1">#REF!</definedName>
    <definedName name="TFIDochody2001M" localSheetId="3">#REF!</definedName>
    <definedName name="TFIDochody2001M" localSheetId="9">#REF!</definedName>
    <definedName name="TFIDochody2001M" localSheetId="15">#REF!</definedName>
    <definedName name="TFIDochody2001M">#REF!</definedName>
    <definedName name="TFIDochody2001Y" localSheetId="1">#REF!</definedName>
    <definedName name="TFIDochody2001Y" localSheetId="3">#REF!</definedName>
    <definedName name="TFIDochody2001Y" localSheetId="9">#REF!</definedName>
    <definedName name="TFIDochody2001Y" localSheetId="15">#REF!</definedName>
    <definedName name="TFIDochody2001Y">#REF!</definedName>
    <definedName name="TheNumber" localSheetId="1">#REF!</definedName>
    <definedName name="TheNumber" localSheetId="3">#REF!</definedName>
    <definedName name="TheNumber" localSheetId="9">#REF!</definedName>
    <definedName name="TheNumber" localSheetId="15">#REF!</definedName>
    <definedName name="TheNumber">#REF!</definedName>
    <definedName name="TOTAL" localSheetId="1">#REF!</definedName>
    <definedName name="TOTAL" localSheetId="3">#REF!</definedName>
    <definedName name="TOTAL" localSheetId="9">#REF!</definedName>
    <definedName name="TOTAL" localSheetId="15">#REF!</definedName>
    <definedName name="TOTAL" localSheetId="16">#REF!</definedName>
    <definedName name="TOTAL">#REF!</definedName>
    <definedName name="Total.Raised_Off.Bal.linie.kredytowe_Collective.Imp" localSheetId="1">#REF!</definedName>
    <definedName name="Total.Raised_Off.Bal.linie.kredytowe_Collective.Imp" localSheetId="3">#REF!</definedName>
    <definedName name="Total.Raised_Off.Bal.linie.kredytowe_Collective.Imp" localSheetId="9">#REF!</definedName>
    <definedName name="Total.Raised_Off.Bal.linie.kredytowe_Collective.Imp" localSheetId="15">#REF!</definedName>
    <definedName name="Total.Raised_Off.Bal.linie.kredytowe_Collective.Imp">#REF!</definedName>
    <definedName name="Total.Raised_Off.Bal.linie.kredytowe_IBNR" localSheetId="1">#REF!</definedName>
    <definedName name="Total.Raised_Off.Bal.linie.kredytowe_IBNR" localSheetId="3">#REF!</definedName>
    <definedName name="Total.Raised_Off.Bal.linie.kredytowe_IBNR" localSheetId="9">#REF!</definedName>
    <definedName name="Total.Raised_Off.Bal.linie.kredytowe_IBNR" localSheetId="15">#REF!</definedName>
    <definedName name="Total.Raised_Off.Bal.linie.kredytowe_IBNR">#REF!</definedName>
    <definedName name="Total.Raised_Off.Bal.linie.kredytowe_Individual.Imp" localSheetId="1">#REF!</definedName>
    <definedName name="Total.Raised_Off.Bal.linie.kredytowe_Individual.Imp" localSheetId="3">#REF!</definedName>
    <definedName name="Total.Raised_Off.Bal.linie.kredytowe_Individual.Imp" localSheetId="9">#REF!</definedName>
    <definedName name="Total.Raised_Off.Bal.linie.kredytowe_Individual.Imp" localSheetId="15">#REF!</definedName>
    <definedName name="Total.Raised_Off.Bal.linie.kredytowe_Individual.Imp">#REF!</definedName>
    <definedName name="Total.Raised_Off.Bal.udziel.gwarancje_Collective.Imp" localSheetId="1">#REF!</definedName>
    <definedName name="Total.Raised_Off.Bal.udziel.gwarancje_Collective.Imp" localSheetId="3">#REF!</definedName>
    <definedName name="Total.Raised_Off.Bal.udziel.gwarancje_Collective.Imp" localSheetId="9">#REF!</definedName>
    <definedName name="Total.Raised_Off.Bal.udziel.gwarancje_Collective.Imp" localSheetId="15">#REF!</definedName>
    <definedName name="Total.Raised_Off.Bal.udziel.gwarancje_Collective.Imp">#REF!</definedName>
    <definedName name="Total.Raised_Off.Bal.udziel.gwarancje_IBNR" localSheetId="1">#REF!</definedName>
    <definedName name="Total.Raised_Off.Bal.udziel.gwarancje_IBNR" localSheetId="3">#REF!</definedName>
    <definedName name="Total.Raised_Off.Bal.udziel.gwarancje_IBNR" localSheetId="9">#REF!</definedName>
    <definedName name="Total.Raised_Off.Bal.udziel.gwarancje_IBNR" localSheetId="15">#REF!</definedName>
    <definedName name="Total.Raised_Off.Bal.udziel.gwarancje_IBNR">#REF!</definedName>
    <definedName name="Total.Raised_Off.Bal.udziel.gwarancje_Individual.Imp" localSheetId="1">#REF!</definedName>
    <definedName name="Total.Raised_Off.Bal.udziel.gwarancje_Individual.Imp" localSheetId="3">#REF!</definedName>
    <definedName name="Total.Raised_Off.Bal.udziel.gwarancje_Individual.Imp" localSheetId="9">#REF!</definedName>
    <definedName name="Total.Raised_Off.Bal.udziel.gwarancje_Individual.Imp" localSheetId="15">#REF!</definedName>
    <definedName name="Total.Raised_Off.Bal.udziel.gwarancje_Individual.Imp">#REF!</definedName>
    <definedName name="Total.Raised_TP_Collective.Imp" localSheetId="1">#REF!</definedName>
    <definedName name="Total.Raised_TP_Collective.Imp" localSheetId="3">#REF!</definedName>
    <definedName name="Total.Raised_TP_Collective.Imp" localSheetId="9">#REF!</definedName>
    <definedName name="Total.Raised_TP_Collective.Imp" localSheetId="15">#REF!</definedName>
    <definedName name="Total.Raised_TP_Collective.Imp">#REF!</definedName>
    <definedName name="Total.Raised_TP_IBNR" localSheetId="1">#REF!</definedName>
    <definedName name="Total.Raised_TP_IBNR" localSheetId="3">#REF!</definedName>
    <definedName name="Total.Raised_TP_IBNR" localSheetId="9">#REF!</definedName>
    <definedName name="Total.Raised_TP_IBNR" localSheetId="15">#REF!</definedName>
    <definedName name="Total.Raised_TP_IBNR">#REF!</definedName>
    <definedName name="Total.Raised_TP_Individual.Imp" localSheetId="1">#REF!</definedName>
    <definedName name="Total.Raised_TP_Individual.Imp" localSheetId="3">#REF!</definedName>
    <definedName name="Total.Raised_TP_Individual.Imp" localSheetId="9">#REF!</definedName>
    <definedName name="Total.Raised_TP_Individual.Imp" localSheetId="15">#REF!</definedName>
    <definedName name="Total.Raised_TP_Individual.Imp">#REF!</definedName>
    <definedName name="total_baza" localSheetId="1">#REF!</definedName>
    <definedName name="total_baza" localSheetId="3">#REF!</definedName>
    <definedName name="total_baza" localSheetId="9">#REF!</definedName>
    <definedName name="total_baza" localSheetId="15">#REF!</definedName>
    <definedName name="total_baza">#REF!</definedName>
    <definedName name="tr" localSheetId="1">#REF!</definedName>
    <definedName name="tr" localSheetId="3">#REF!</definedName>
    <definedName name="tr" localSheetId="9">#REF!</definedName>
    <definedName name="tr" localSheetId="15">#REF!</definedName>
    <definedName name="tr">#REF!</definedName>
    <definedName name="Transakcje_wzajemne__zobowiązania_warunkowe_udzielone_otrzymane" localSheetId="1">#REF!</definedName>
    <definedName name="Transakcje_wzajemne__zobowiązania_warunkowe_udzielone_otrzymane" localSheetId="3">#REF!</definedName>
    <definedName name="Transakcje_wzajemne__zobowiązania_warunkowe_udzielone_otrzymane" localSheetId="9">#REF!</definedName>
    <definedName name="Transakcje_wzajemne__zobowiązania_warunkowe_udzielone_otrzymane" localSheetId="15">#REF!</definedName>
    <definedName name="Transakcje_wzajemne__zobowiązania_warunkowe_udzielone_otrzymane">#REF!</definedName>
    <definedName name="Transakcje_z_jednostkami_zależnymi" localSheetId="1">#REF!</definedName>
    <definedName name="Transakcje_z_jednostkami_zależnymi" localSheetId="3">#REF!</definedName>
    <definedName name="Transakcje_z_jednostkami_zależnymi" localSheetId="9">#REF!</definedName>
    <definedName name="Transakcje_z_jednostkami_zależnymi" localSheetId="15">#REF!</definedName>
    <definedName name="Transakcje_z_jednostkami_zależnymi" localSheetId="16">#REF!</definedName>
    <definedName name="Transakcje_z_jednostkami_zależnymi">#REF!</definedName>
    <definedName name="TrendMonth13">'[39]Control Tab'!$U$4</definedName>
    <definedName name="TSI" localSheetId="1">#REF!</definedName>
    <definedName name="TSI" localSheetId="3">#REF!</definedName>
    <definedName name="TSI" localSheetId="9">#REF!</definedName>
    <definedName name="TSI" localSheetId="15">#REF!</definedName>
    <definedName name="TSI">#REF!</definedName>
    <definedName name="tsy_tax" localSheetId="1">[19]S.P.23!#REF!</definedName>
    <definedName name="tsy_tax" localSheetId="3">[19]S.P.23!#REF!</definedName>
    <definedName name="tsy_tax" localSheetId="9">[19]S.P.23!#REF!</definedName>
    <definedName name="tsy_tax" localSheetId="15">[19]S.P.23!#REF!</definedName>
    <definedName name="tsy_tax">[19]S.P.23!#REF!</definedName>
    <definedName name="tsy_tax_percent" localSheetId="1">[19]S.P.23!#REF!</definedName>
    <definedName name="tsy_tax_percent" localSheetId="3">[19]S.P.23!#REF!</definedName>
    <definedName name="tsy_tax_percent" localSheetId="9">[19]S.P.23!#REF!</definedName>
    <definedName name="tsy_tax_percent" localSheetId="15">[19]S.P.23!#REF!</definedName>
    <definedName name="tsy_tax_percent">[19]S.P.23!#REF!</definedName>
    <definedName name="tsytaxlnfunds" localSheetId="1">[19]S.P.23!#REF!</definedName>
    <definedName name="tsytaxlnfunds" localSheetId="3">[19]S.P.23!#REF!</definedName>
    <definedName name="tsytaxlnfunds" localSheetId="9">[19]S.P.23!#REF!</definedName>
    <definedName name="tsytaxlnfunds" localSheetId="15">[19]S.P.23!#REF!</definedName>
    <definedName name="tsytaxlnfunds">[19]S.P.23!#REF!</definedName>
    <definedName name="ttxchg" localSheetId="1">#REF!</definedName>
    <definedName name="ttxchg" localSheetId="3">#REF!</definedName>
    <definedName name="ttxchg" localSheetId="9">#REF!</definedName>
    <definedName name="ttxchg" localSheetId="15">#REF!</definedName>
    <definedName name="ttxchg">#REF!</definedName>
    <definedName name="TW_B07" localSheetId="1">#REF!</definedName>
    <definedName name="TW_B07" localSheetId="3">#REF!</definedName>
    <definedName name="TW_B07" localSheetId="9">#REF!</definedName>
    <definedName name="TW_B07" localSheetId="15">#REF!</definedName>
    <definedName name="TW_B07">#REF!</definedName>
    <definedName name="TW_B08" localSheetId="1">#REF!</definedName>
    <definedName name="TW_B08" localSheetId="3">#REF!</definedName>
    <definedName name="TW_B08" localSheetId="9">#REF!</definedName>
    <definedName name="TW_B08" localSheetId="15">#REF!</definedName>
    <definedName name="TW_B08">#REF!</definedName>
    <definedName name="TW_bilans12.06" localSheetId="1">#REF!</definedName>
    <definedName name="TW_bilans12.06" localSheetId="3">#REF!</definedName>
    <definedName name="TW_bilans12.06" localSheetId="9">#REF!</definedName>
    <definedName name="TW_bilans12.06" localSheetId="15">#REF!</definedName>
    <definedName name="TW_bilans12.06">#REF!</definedName>
    <definedName name="TW_koszty1204" localSheetId="1">#REF!</definedName>
    <definedName name="TW_koszty1204" localSheetId="3">#REF!</definedName>
    <definedName name="TW_koszty1204" localSheetId="9">#REF!</definedName>
    <definedName name="TW_koszty1204" localSheetId="15">#REF!</definedName>
    <definedName name="TW_koszty1204" localSheetId="16">#REF!</definedName>
    <definedName name="TW_koszty1204">#REF!</definedName>
    <definedName name="TW_koszty1205" localSheetId="1">#REF!</definedName>
    <definedName name="TW_koszty1205" localSheetId="3">#REF!</definedName>
    <definedName name="TW_koszty1205" localSheetId="9">#REF!</definedName>
    <definedName name="TW_koszty1205" localSheetId="15">#REF!</definedName>
    <definedName name="TW_koszty1205" localSheetId="16">#REF!</definedName>
    <definedName name="TW_koszty1205">#REF!</definedName>
    <definedName name="TW_nal0305" localSheetId="1">#REF!</definedName>
    <definedName name="TW_nal0305" localSheetId="3">#REF!</definedName>
    <definedName name="TW_nal0305" localSheetId="9">#REF!</definedName>
    <definedName name="TW_nal0305" localSheetId="15">#REF!</definedName>
    <definedName name="TW_nal0305" localSheetId="16">#REF!</definedName>
    <definedName name="TW_nal0305">#REF!</definedName>
    <definedName name="TW_nal0306" localSheetId="1">#REF!</definedName>
    <definedName name="TW_nal0306" localSheetId="3">#REF!</definedName>
    <definedName name="TW_nal0306" localSheetId="9">#REF!</definedName>
    <definedName name="TW_nal0306" localSheetId="15">#REF!</definedName>
    <definedName name="TW_nal0306" localSheetId="16">#REF!</definedName>
    <definedName name="TW_nal0306">#REF!</definedName>
    <definedName name="TW_nal1204" localSheetId="1">#REF!</definedName>
    <definedName name="TW_nal1204" localSheetId="3">#REF!</definedName>
    <definedName name="TW_nal1204" localSheetId="9">#REF!</definedName>
    <definedName name="TW_nal1204" localSheetId="15">#REF!</definedName>
    <definedName name="TW_nal1204" localSheetId="16">#REF!</definedName>
    <definedName name="TW_nal1204">#REF!</definedName>
    <definedName name="TW_nal1205" localSheetId="1">#REF!</definedName>
    <definedName name="TW_nal1205" localSheetId="3">#REF!</definedName>
    <definedName name="TW_nal1205" localSheetId="9">#REF!</definedName>
    <definedName name="TW_nal1205" localSheetId="15">#REF!</definedName>
    <definedName name="TW_nal1205" localSheetId="16">#REF!</definedName>
    <definedName name="TW_nal1205">#REF!</definedName>
    <definedName name="TW_nominaly" localSheetId="1">#REF!</definedName>
    <definedName name="TW_nominaly" localSheetId="3">#REF!</definedName>
    <definedName name="TW_nominaly" localSheetId="9">#REF!</definedName>
    <definedName name="TW_nominaly" localSheetId="15">#REF!</definedName>
    <definedName name="TW_nominaly" localSheetId="16">#REF!</definedName>
    <definedName name="TW_nominaly">#REF!</definedName>
    <definedName name="TW_pozab0306" localSheetId="1">#REF!</definedName>
    <definedName name="TW_pozab0306" localSheetId="3">#REF!</definedName>
    <definedName name="TW_pozab0306" localSheetId="9">#REF!</definedName>
    <definedName name="TW_pozab0306" localSheetId="15">#REF!</definedName>
    <definedName name="TW_pozab0306">#REF!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9">'[79]TW-pozabilans'!#REF!</definedName>
    <definedName name="TW_pozabil1205" localSheetId="15">'[79]TW-pozabilans'!#REF!</definedName>
    <definedName name="TW_pozabil1205" localSheetId="16">#REF!</definedName>
    <definedName name="TW_pozabil1205">'[79]TW-pozabilans'!#REF!</definedName>
    <definedName name="TW_przych1204" localSheetId="1">#REF!</definedName>
    <definedName name="TW_przych1204" localSheetId="3">#REF!</definedName>
    <definedName name="TW_przych1204" localSheetId="9">#REF!</definedName>
    <definedName name="TW_przych1204" localSheetId="15">#REF!</definedName>
    <definedName name="TW_przych1204" localSheetId="16">#REF!</definedName>
    <definedName name="TW_przych1204">#REF!</definedName>
    <definedName name="TW_przychody1205" localSheetId="1">#REF!</definedName>
    <definedName name="TW_przychody1205" localSheetId="3">#REF!</definedName>
    <definedName name="TW_przychody1205" localSheetId="9">#REF!</definedName>
    <definedName name="TW_przychody1205" localSheetId="15">#REF!</definedName>
    <definedName name="TW_przychody1205" localSheetId="16">#REF!</definedName>
    <definedName name="TW_przychody1205">#REF!</definedName>
    <definedName name="TW_rach0306" localSheetId="1">#REF!</definedName>
    <definedName name="TW_rach0306" localSheetId="3">#REF!</definedName>
    <definedName name="TW_rach0306" localSheetId="9">#REF!</definedName>
    <definedName name="TW_rach0306" localSheetId="15">#REF!</definedName>
    <definedName name="TW_rach0306">#REF!</definedName>
    <definedName name="TW_RW0305" localSheetId="1">#REF!</definedName>
    <definedName name="TW_RW0305" localSheetId="3">#REF!</definedName>
    <definedName name="TW_RW0305" localSheetId="9">#REF!</definedName>
    <definedName name="TW_RW0305" localSheetId="15">#REF!</definedName>
    <definedName name="TW_RW0305">#REF!</definedName>
    <definedName name="TW_udzieloneotrzymane" localSheetId="1">#REF!</definedName>
    <definedName name="TW_udzieloneotrzymane" localSheetId="3">#REF!</definedName>
    <definedName name="TW_udzieloneotrzymane" localSheetId="9">#REF!</definedName>
    <definedName name="TW_udzieloneotrzymane" localSheetId="15">#REF!</definedName>
    <definedName name="TW_udzieloneotrzymane" localSheetId="16">#REF!</definedName>
    <definedName name="TW_udzieloneotrzymane">#REF!</definedName>
    <definedName name="TW_zob0305" localSheetId="1">#REF!</definedName>
    <definedName name="TW_zob0305" localSheetId="3">#REF!</definedName>
    <definedName name="TW_zob0305" localSheetId="9">#REF!</definedName>
    <definedName name="TW_zob0305" localSheetId="15">#REF!</definedName>
    <definedName name="TW_zob0305" localSheetId="16">#REF!</definedName>
    <definedName name="TW_zob0305">#REF!</definedName>
    <definedName name="TW_zob0306" localSheetId="1">#REF!</definedName>
    <definedName name="TW_zob0306" localSheetId="3">#REF!</definedName>
    <definedName name="TW_zob0306" localSheetId="9">#REF!</definedName>
    <definedName name="TW_zob0306" localSheetId="15">#REF!</definedName>
    <definedName name="TW_zob0306" localSheetId="16">#REF!</definedName>
    <definedName name="TW_zob0306">#REF!</definedName>
    <definedName name="TW_zob1204" localSheetId="1">#REF!</definedName>
    <definedName name="TW_zob1204" localSheetId="3">#REF!</definedName>
    <definedName name="TW_zob1204" localSheetId="9">#REF!</definedName>
    <definedName name="TW_zob1204" localSheetId="15">#REF!</definedName>
    <definedName name="TW_zob1204" localSheetId="16">#REF!</definedName>
    <definedName name="TW_zob1204">#REF!</definedName>
    <definedName name="TW_zob1205" localSheetId="1">#REF!</definedName>
    <definedName name="TW_zob1205" localSheetId="3">#REF!</definedName>
    <definedName name="TW_zob1205" localSheetId="9">#REF!</definedName>
    <definedName name="TW_zob1205" localSheetId="15">#REF!</definedName>
    <definedName name="TW_zob1205" localSheetId="16">#REF!</definedName>
    <definedName name="TW_zob1205">#REF!</definedName>
    <definedName name="TW06_2006" localSheetId="1">#REF!</definedName>
    <definedName name="TW06_2006" localSheetId="3">#REF!</definedName>
    <definedName name="TW06_2006" localSheetId="9">#REF!</definedName>
    <definedName name="TW06_2006" localSheetId="15">#REF!</definedName>
    <definedName name="TW06_2006">#REF!</definedName>
    <definedName name="TWpozabilans" localSheetId="1">#REF!</definedName>
    <definedName name="TWpozabilans" localSheetId="3">#REF!</definedName>
    <definedName name="TWpozabilans" localSheetId="9">#REF!</definedName>
    <definedName name="TWpozabilans" localSheetId="15">#REF!</definedName>
    <definedName name="TWpozabilans">#REF!</definedName>
    <definedName name="TWrachunek_0306" localSheetId="1">#REF!</definedName>
    <definedName name="TWrachunek_0306" localSheetId="3">#REF!</definedName>
    <definedName name="TWrachunek_0306" localSheetId="9">#REF!</definedName>
    <definedName name="TWrachunek_0306" localSheetId="15">#REF!</definedName>
    <definedName name="TWrachunek_0306">#REF!</definedName>
    <definedName name="txcbdi" localSheetId="1">#REF!</definedName>
    <definedName name="txcbdi" localSheetId="3">#REF!</definedName>
    <definedName name="txcbdi" localSheetId="9">#REF!</definedName>
    <definedName name="txcbdi" localSheetId="15">#REF!</definedName>
    <definedName name="txcbdi">#REF!</definedName>
    <definedName name="txexta" localSheetId="1">#REF!</definedName>
    <definedName name="txexta" localSheetId="3">#REF!</definedName>
    <definedName name="txexta" localSheetId="9">#REF!</definedName>
    <definedName name="txexta" localSheetId="15">#REF!</definedName>
    <definedName name="txexta">#REF!</definedName>
    <definedName name="txfrdp" localSheetId="1">#REF!</definedName>
    <definedName name="txfrdp" localSheetId="3">#REF!</definedName>
    <definedName name="txfrdp" localSheetId="9">#REF!</definedName>
    <definedName name="txfrdp" localSheetId="15">#REF!</definedName>
    <definedName name="txfrdp">#REF!</definedName>
    <definedName name="txobdi" localSheetId="1">#REF!</definedName>
    <definedName name="txobdi" localSheetId="3">#REF!</definedName>
    <definedName name="txobdi" localSheetId="9">#REF!</definedName>
    <definedName name="txobdi" localSheetId="15">#REF!</definedName>
    <definedName name="txobdi">#REF!</definedName>
    <definedName name="txpala" localSheetId="1">#REF!</definedName>
    <definedName name="txpala" localSheetId="3">#REF!</definedName>
    <definedName name="txpala" localSheetId="9">#REF!</definedName>
    <definedName name="txpala" localSheetId="15">#REF!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6">#N/A</definedName>
    <definedName name="u">BS!u</definedName>
    <definedName name="uchwała_CA_1" localSheetId="1">#REF!</definedName>
    <definedName name="uchwała_CA_1" localSheetId="3">#REF!</definedName>
    <definedName name="uchwała_CA_1" localSheetId="9">#REF!</definedName>
    <definedName name="uchwała_CA_1" localSheetId="15">#REF!</definedName>
    <definedName name="uchwała_CA_1" localSheetId="16">#REF!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6" hidden="1">{"'BZ SA P&amp;l (fORECAST)'!$A$1:$BR$26"}</definedName>
    <definedName name="udz_m" hidden="1">{"'BZ SA P&amp;l (fORECAST)'!$A$1:$BR$26"}</definedName>
    <definedName name="unamff" localSheetId="1">#REF!</definedName>
    <definedName name="unamff" localSheetId="3">#REF!</definedName>
    <definedName name="unamff" localSheetId="9">#REF!</definedName>
    <definedName name="unamff" localSheetId="15">#REF!</definedName>
    <definedName name="unamff">#REF!</definedName>
    <definedName name="USD" localSheetId="1">#REF!</definedName>
    <definedName name="USD" localSheetId="3">#REF!</definedName>
    <definedName name="USD" localSheetId="9">#REF!</definedName>
    <definedName name="USD" localSheetId="15">#REF!</definedName>
    <definedName name="USD">#REF!</definedName>
    <definedName name="utrata_wartości" localSheetId="1">#REF!</definedName>
    <definedName name="utrata_wartości" localSheetId="3">#REF!</definedName>
    <definedName name="utrata_wartości" localSheetId="9">#REF!</definedName>
    <definedName name="utrata_wartości" localSheetId="15">#REF!</definedName>
    <definedName name="utrata_wartości">#REF!</definedName>
    <definedName name="uu" localSheetId="1">BS!uu</definedName>
    <definedName name="uu" localSheetId="0">#N/A</definedName>
    <definedName name="uu" localSheetId="3">'Przychody prowizyjne'!uu</definedName>
    <definedName name="uu" localSheetId="16">#N/A</definedName>
    <definedName name="uu">BS!uu</definedName>
    <definedName name="uuu" localSheetId="1">BS!uuu</definedName>
    <definedName name="uuu" localSheetId="0">#N/A</definedName>
    <definedName name="uuu" localSheetId="3">'Przychody prowizyjne'!uuu</definedName>
    <definedName name="uuu" localSheetId="16">#N/A</definedName>
    <definedName name="uuu">BS!uuu</definedName>
    <definedName name="uuuu" localSheetId="1">BS!uuuu</definedName>
    <definedName name="uuuu" localSheetId="0">#N/A</definedName>
    <definedName name="uuuu" localSheetId="3">'Przychody prowizyjne'!uuuu</definedName>
    <definedName name="uuuu" localSheetId="16">#N/A</definedName>
    <definedName name="uuuu">BS!uuuu</definedName>
    <definedName name="uuuuuu" localSheetId="1">BS!uuuuuu</definedName>
    <definedName name="uuuuuu" localSheetId="0">#N/A</definedName>
    <definedName name="uuuuuu" localSheetId="3">'Przychody prowizyjne'!uuuuuu</definedName>
    <definedName name="uuuuuu" localSheetId="16">#N/A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6">#N/A</definedName>
    <definedName name="vv">BS!vv</definedName>
    <definedName name="vvv" localSheetId="1">BS!vvv</definedName>
    <definedName name="vvv" localSheetId="0">#N/A</definedName>
    <definedName name="vvv" localSheetId="3">'Przychody prowizyjne'!vvv</definedName>
    <definedName name="vvv" localSheetId="16">#N/A</definedName>
    <definedName name="vvv">BS!vvv</definedName>
    <definedName name="Wartości_niematerialne_07" localSheetId="1">#REF!</definedName>
    <definedName name="Wartości_niematerialne_07" localSheetId="3">#REF!</definedName>
    <definedName name="Wartości_niematerialne_07" localSheetId="9">#REF!</definedName>
    <definedName name="Wartości_niematerialne_07" localSheetId="15">#REF!</definedName>
    <definedName name="Wartości_niematerialne_07" localSheetId="16">#REF!</definedName>
    <definedName name="Wartości_niematerialne_07">#REF!</definedName>
    <definedName name="Wartości_niematerialne_08" localSheetId="1">#REF!</definedName>
    <definedName name="Wartości_niematerialne_08" localSheetId="3">#REF!</definedName>
    <definedName name="Wartości_niematerialne_08" localSheetId="9">#REF!</definedName>
    <definedName name="Wartości_niematerialne_08" localSheetId="15">#REF!</definedName>
    <definedName name="Wartości_niematerialne_08" localSheetId="16">#REF!</definedName>
    <definedName name="Wartości_niematerialne_08">#REF!</definedName>
    <definedName name="warunkowe" localSheetId="1">#REF!</definedName>
    <definedName name="warunkowe" localSheetId="3">#REF!</definedName>
    <definedName name="warunkowe" localSheetId="9">#REF!</definedName>
    <definedName name="warunkowe" localSheetId="15">#REF!</definedName>
    <definedName name="warunkowe">#REF!</definedName>
    <definedName name="WB_0606" localSheetId="1">#REF!</definedName>
    <definedName name="WB_0606" localSheetId="3">#REF!</definedName>
    <definedName name="WB_0606" localSheetId="9">#REF!</definedName>
    <definedName name="WB_0606" localSheetId="15">#REF!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6">#N/A</definedName>
    <definedName name="wbk">BS!wbk</definedName>
    <definedName name="WBK2000M" localSheetId="1">#REF!</definedName>
    <definedName name="WBK2000M" localSheetId="3">#REF!</definedName>
    <definedName name="WBK2000M" localSheetId="9">#REF!</definedName>
    <definedName name="WBK2000M" localSheetId="15">#REF!</definedName>
    <definedName name="WBK2000M">#REF!</definedName>
    <definedName name="WBK2000Y" localSheetId="1">#REF!</definedName>
    <definedName name="WBK2000Y" localSheetId="3">#REF!</definedName>
    <definedName name="WBK2000Y" localSheetId="9">#REF!</definedName>
    <definedName name="WBK2000Y" localSheetId="15">#REF!</definedName>
    <definedName name="WBK2000Y">#REF!</definedName>
    <definedName name="WBK2001M" localSheetId="1">#REF!</definedName>
    <definedName name="WBK2001M" localSheetId="3">#REF!</definedName>
    <definedName name="WBK2001M" localSheetId="9">#REF!</definedName>
    <definedName name="WBK2001M" localSheetId="15">#REF!</definedName>
    <definedName name="WBK2001M">#REF!</definedName>
    <definedName name="WBK2001Y" localSheetId="1">#REF!</definedName>
    <definedName name="WBK2001Y" localSheetId="3">#REF!</definedName>
    <definedName name="WBK2001Y" localSheetId="9">#REF!</definedName>
    <definedName name="WBK2001Y" localSheetId="15">#REF!</definedName>
    <definedName name="WBK2001Y">#REF!</definedName>
    <definedName name="wbkbz" localSheetId="1">#N/A</definedName>
    <definedName name="wbkbz" localSheetId="0">#N/A</definedName>
    <definedName name="wbkbz" localSheetId="3">'Przychody prowizyjne'!wbkbz</definedName>
    <definedName name="wbkbz" localSheetId="16">#N/A</definedName>
    <definedName name="wbkbz">'Przychody prowizyjne'!wbkbz</definedName>
    <definedName name="WBKCU2000M" localSheetId="1">#REF!</definedName>
    <definedName name="WBKCU2000M" localSheetId="3">#REF!</definedName>
    <definedName name="WBKCU2000M" localSheetId="9">#REF!</definedName>
    <definedName name="WBKCU2000M" localSheetId="15">#REF!</definedName>
    <definedName name="WBKCU2000M">#REF!</definedName>
    <definedName name="WBKCU2000Y" localSheetId="1">#REF!</definedName>
    <definedName name="WBKCU2000Y" localSheetId="3">#REF!</definedName>
    <definedName name="WBKCU2000Y" localSheetId="9">#REF!</definedName>
    <definedName name="WBKCU2000Y" localSheetId="15">#REF!</definedName>
    <definedName name="WBKCU2000Y">#REF!</definedName>
    <definedName name="WBKCU2001M" localSheetId="1">#REF!</definedName>
    <definedName name="WBKCU2001M" localSheetId="3">#REF!</definedName>
    <definedName name="WBKCU2001M" localSheetId="9">#REF!</definedName>
    <definedName name="WBKCU2001M" localSheetId="15">#REF!</definedName>
    <definedName name="WBKCU2001M">#REF!</definedName>
    <definedName name="WBKCU2001Y" localSheetId="1">#REF!</definedName>
    <definedName name="WBKCU2001Y" localSheetId="3">#REF!</definedName>
    <definedName name="WBKCU2001Y" localSheetId="9">#REF!</definedName>
    <definedName name="WBKCU2001Y" localSheetId="15">#REF!</definedName>
    <definedName name="WBKCU2001Y">#REF!</definedName>
    <definedName name="wczytanepliki">'[24]wczytane pliki'!$A$1:$A$70</definedName>
    <definedName name="we" localSheetId="1">#REF!</definedName>
    <definedName name="we" localSheetId="3">#REF!</definedName>
    <definedName name="we" localSheetId="9">#REF!</definedName>
    <definedName name="we" localSheetId="15">#REF!</definedName>
    <definedName name="we">#REF!</definedName>
    <definedName name="wersja" localSheetId="1">#REF!</definedName>
    <definedName name="wersja" localSheetId="3">#REF!</definedName>
    <definedName name="wersja" localSheetId="9">#REF!</definedName>
    <definedName name="wersja" localSheetId="15">#REF!</definedName>
    <definedName name="wersja">#REF!</definedName>
    <definedName name="wf">#N/A</definedName>
    <definedName name="Write.off_TP_Collective.Imp" localSheetId="1">#REF!</definedName>
    <definedName name="Write.off_TP_Collective.Imp" localSheetId="3">#REF!</definedName>
    <definedName name="Write.off_TP_Collective.Imp" localSheetId="9">#REF!</definedName>
    <definedName name="Write.off_TP_Collective.Imp" localSheetId="15">#REF!</definedName>
    <definedName name="Write.off_TP_Collective.Imp">#REF!</definedName>
    <definedName name="Write.off_TP_Individual.Imp" localSheetId="1">#REF!</definedName>
    <definedName name="Write.off_TP_Individual.Imp" localSheetId="3">#REF!</definedName>
    <definedName name="Write.off_TP_Individual.Imp" localSheetId="9">#REF!</definedName>
    <definedName name="Write.off_TP_Individual.Imp" localSheetId="15">#REF!</definedName>
    <definedName name="Write.off_TP_Individual.Imp">#REF!</definedName>
    <definedName name="Written.Back_Off.Bal.linie.kredytowe_Collective.Imp" localSheetId="1">#REF!</definedName>
    <definedName name="Written.Back_Off.Bal.linie.kredytowe_Collective.Imp" localSheetId="3">#REF!</definedName>
    <definedName name="Written.Back_Off.Bal.linie.kredytowe_Collective.Imp" localSheetId="9">#REF!</definedName>
    <definedName name="Written.Back_Off.Bal.linie.kredytowe_Collective.Imp" localSheetId="15">#REF!</definedName>
    <definedName name="Written.Back_Off.Bal.linie.kredytowe_Collective.Imp">#REF!</definedName>
    <definedName name="Written.Back_Off.Bal.linie.kredytowe_IBNR" localSheetId="1">#REF!</definedName>
    <definedName name="Written.Back_Off.Bal.linie.kredytowe_IBNR" localSheetId="3">#REF!</definedName>
    <definedName name="Written.Back_Off.Bal.linie.kredytowe_IBNR" localSheetId="9">#REF!</definedName>
    <definedName name="Written.Back_Off.Bal.linie.kredytowe_IBNR" localSheetId="15">#REF!</definedName>
    <definedName name="Written.Back_Off.Bal.linie.kredytowe_IBNR">#REF!</definedName>
    <definedName name="Written.Back_Off.Bal.linie.kredytowe_Individual.Imp" localSheetId="1">#REF!</definedName>
    <definedName name="Written.Back_Off.Bal.linie.kredytowe_Individual.Imp" localSheetId="3">#REF!</definedName>
    <definedName name="Written.Back_Off.Bal.linie.kredytowe_Individual.Imp" localSheetId="9">#REF!</definedName>
    <definedName name="Written.Back_Off.Bal.linie.kredytowe_Individual.Imp" localSheetId="15">#REF!</definedName>
    <definedName name="Written.Back_Off.Bal.linie.kredytowe_Individual.Imp">#REF!</definedName>
    <definedName name="Written.Back_Off.Bal.udziel.gwarancje_Collective.Imp" localSheetId="1">#REF!</definedName>
    <definedName name="Written.Back_Off.Bal.udziel.gwarancje_Collective.Imp" localSheetId="3">#REF!</definedName>
    <definedName name="Written.Back_Off.Bal.udziel.gwarancje_Collective.Imp" localSheetId="9">#REF!</definedName>
    <definedName name="Written.Back_Off.Bal.udziel.gwarancje_Collective.Imp" localSheetId="15">#REF!</definedName>
    <definedName name="Written.Back_Off.Bal.udziel.gwarancje_Collective.Imp">#REF!</definedName>
    <definedName name="Written.Back_Off.Bal.udziel.gwarancje_IBNR" localSheetId="1">#REF!</definedName>
    <definedName name="Written.Back_Off.Bal.udziel.gwarancje_IBNR" localSheetId="3">#REF!</definedName>
    <definedName name="Written.Back_Off.Bal.udziel.gwarancje_IBNR" localSheetId="9">#REF!</definedName>
    <definedName name="Written.Back_Off.Bal.udziel.gwarancje_IBNR" localSheetId="15">#REF!</definedName>
    <definedName name="Written.Back_Off.Bal.udziel.gwarancje_IBNR">#REF!</definedName>
    <definedName name="Written.Back_Off.Bal.udziel.gwarancje_Individual.Imp" localSheetId="1">#REF!</definedName>
    <definedName name="Written.Back_Off.Bal.udziel.gwarancje_Individual.Imp" localSheetId="3">#REF!</definedName>
    <definedName name="Written.Back_Off.Bal.udziel.gwarancje_Individual.Imp" localSheetId="9">#REF!</definedName>
    <definedName name="Written.Back_Off.Bal.udziel.gwarancje_Individual.Imp" localSheetId="15">#REF!</definedName>
    <definedName name="Written.Back_Off.Bal.udziel.gwarancje_Individual.Imp">#REF!</definedName>
    <definedName name="Written.Back_TP_Collective.Imp" localSheetId="1">#REF!</definedName>
    <definedName name="Written.Back_TP_Collective.Imp" localSheetId="3">#REF!</definedName>
    <definedName name="Written.Back_TP_Collective.Imp" localSheetId="9">#REF!</definedName>
    <definedName name="Written.Back_TP_Collective.Imp" localSheetId="15">#REF!</definedName>
    <definedName name="Written.Back_TP_Collective.Imp">#REF!</definedName>
    <definedName name="Written.Back_TP_IBNR" localSheetId="1">#REF!</definedName>
    <definedName name="Written.Back_TP_IBNR" localSheetId="3">#REF!</definedName>
    <definedName name="Written.Back_TP_IBNR" localSheetId="9">#REF!</definedName>
    <definedName name="Written.Back_TP_IBNR" localSheetId="15">#REF!</definedName>
    <definedName name="Written.Back_TP_IBNR">#REF!</definedName>
    <definedName name="Written.Back_TP_Individual.Imp" localSheetId="1">#REF!</definedName>
    <definedName name="Written.Back_TP_Individual.Imp" localSheetId="3">#REF!</definedName>
    <definedName name="Written.Back_TP_Individual.Imp" localSheetId="9">#REF!</definedName>
    <definedName name="Written.Back_TP_Individual.Imp" localSheetId="15">#REF!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6">#N/A</definedName>
    <definedName name="ww">BS!ww</definedName>
    <definedName name="www" localSheetId="1">BS!www</definedName>
    <definedName name="www" localSheetId="0">#N/A</definedName>
    <definedName name="www" localSheetId="3">'Przychody prowizyjne'!www</definedName>
    <definedName name="www" localSheetId="16">#N/A</definedName>
    <definedName name="www">BS!www</definedName>
    <definedName name="WYBRANE_DANE" localSheetId="1">#REF!</definedName>
    <definedName name="WYBRANE_DANE" localSheetId="3">#REF!</definedName>
    <definedName name="WYBRANE_DANE" localSheetId="9">#REF!</definedName>
    <definedName name="WYBRANE_DANE" localSheetId="15">#REF!</definedName>
    <definedName name="WYBRANE_DANE" localSheetId="16">#REF!</definedName>
    <definedName name="WYBRANE_DANE">#REF!</definedName>
    <definedName name="wydruk" localSheetId="1">#REF!</definedName>
    <definedName name="wydruk" localSheetId="3">#REF!</definedName>
    <definedName name="wydruk" localSheetId="9">#REF!</definedName>
    <definedName name="wydruk" localSheetId="15">#REF!</definedName>
    <definedName name="wydruk" localSheetId="16">#REF!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3">#REF!</definedName>
    <definedName name="wymogi" localSheetId="9">#REF!</definedName>
    <definedName name="wymogi" localSheetId="15">#REF!</definedName>
    <definedName name="wymogi">#REF!</definedName>
    <definedName name="wymogi09" localSheetId="1">#REF!</definedName>
    <definedName name="wymogi09" localSheetId="3">#REF!</definedName>
    <definedName name="wymogi09" localSheetId="9">#REF!</definedName>
    <definedName name="wymogi09" localSheetId="15">#REF!</definedName>
    <definedName name="wymogi09">#REF!</definedName>
    <definedName name="wymogi122008" localSheetId="1">#REF!</definedName>
    <definedName name="wymogi122008" localSheetId="3">#REF!</definedName>
    <definedName name="wymogi122008" localSheetId="9">#REF!</definedName>
    <definedName name="wymogi122008" localSheetId="15">#REF!</definedName>
    <definedName name="wymogi122008">#REF!</definedName>
    <definedName name="wymogi2" localSheetId="1">#REF!</definedName>
    <definedName name="wymogi2" localSheetId="3">#REF!</definedName>
    <definedName name="wymogi2" localSheetId="9">#REF!</definedName>
    <definedName name="wymogi2" localSheetId="15">#REF!</definedName>
    <definedName name="wymogi2">#REF!</definedName>
    <definedName name="WynagrCzłZarz" localSheetId="1">#REF!</definedName>
    <definedName name="WynagrCzłZarz" localSheetId="3">#REF!</definedName>
    <definedName name="WynagrCzłZarz" localSheetId="9">#REF!</definedName>
    <definedName name="WynagrCzłZarz" localSheetId="15">#REF!</definedName>
    <definedName name="WynagrCzłZarz" localSheetId="16">#REF!</definedName>
    <definedName name="WynagrCzłZarz">#REF!</definedName>
    <definedName name="WynagRN2008" localSheetId="1">#REF!</definedName>
    <definedName name="WynagRN2008" localSheetId="3">#REF!</definedName>
    <definedName name="WynagRN2008" localSheetId="9">#REF!</definedName>
    <definedName name="WynagRN2008" localSheetId="15">#REF!</definedName>
    <definedName name="WynagRN2008" localSheetId="16">#REF!</definedName>
    <definedName name="WynagRN2008">#REF!</definedName>
    <definedName name="WynagRN2010" localSheetId="1">#REF!</definedName>
    <definedName name="WynagRN2010" localSheetId="3">#REF!</definedName>
    <definedName name="WynagRN2010" localSheetId="9">#REF!</definedName>
    <definedName name="WynagRN2010" localSheetId="15">#REF!</definedName>
    <definedName name="WynagRN2010" localSheetId="16">#REF!</definedName>
    <definedName name="WynagRN2010">#REF!</definedName>
    <definedName name="WynagrRN" localSheetId="1">#REF!</definedName>
    <definedName name="WynagrRN" localSheetId="3">#REF!</definedName>
    <definedName name="WynagrRN" localSheetId="9">#REF!</definedName>
    <definedName name="WynagrRN" localSheetId="15">#REF!</definedName>
    <definedName name="WynagrRN" localSheetId="16">#REF!</definedName>
    <definedName name="WynagrRN">#REF!</definedName>
    <definedName name="WynagrRN2009" localSheetId="1">#REF!</definedName>
    <definedName name="WynagrRN2009" localSheetId="3">#REF!</definedName>
    <definedName name="WynagrRN2009" localSheetId="9">#REF!</definedName>
    <definedName name="WynagrRN2009" localSheetId="15">#REF!</definedName>
    <definedName name="WynagrRN2009" localSheetId="16">#REF!</definedName>
    <definedName name="WynagrRN2009">#REF!</definedName>
    <definedName name="WynagrZarzad2010" localSheetId="1">#REF!</definedName>
    <definedName name="WynagrZarzad2010" localSheetId="3">#REF!</definedName>
    <definedName name="WynagrZarzad2010" localSheetId="9">#REF!</definedName>
    <definedName name="WynagrZarzad2010" localSheetId="15">#REF!</definedName>
    <definedName name="WynagrZarzad2010" localSheetId="16">#REF!</definedName>
    <definedName name="WynagrZarzad2010">#REF!</definedName>
    <definedName name="WynagZarz2008" localSheetId="1">#REF!</definedName>
    <definedName name="WynagZarz2008" localSheetId="3">#REF!</definedName>
    <definedName name="WynagZarz2008" localSheetId="9">#REF!</definedName>
    <definedName name="WynagZarz2008" localSheetId="15">#REF!</definedName>
    <definedName name="WynagZarz2008" localSheetId="16">#REF!</definedName>
    <definedName name="WynagZarz2008">#REF!</definedName>
    <definedName name="Wynik_handlowy" localSheetId="1">#REF!</definedName>
    <definedName name="Wynik_handlowy" localSheetId="3">#REF!</definedName>
    <definedName name="Wynik_handlowy" localSheetId="9">#REF!</definedName>
    <definedName name="Wynik_handlowy" localSheetId="15">#REF!</definedName>
    <definedName name="Wynik_handlowy" localSheetId="16">#REF!</definedName>
    <definedName name="Wynik_handlowy">#REF!</definedName>
    <definedName name="Wynik_na_inwestycyjnych_aktywach_finansowych" localSheetId="1">#REF!</definedName>
    <definedName name="Wynik_na_inwestycyjnych_aktywach_finansowych" localSheetId="3">#REF!</definedName>
    <definedName name="Wynik_na_inwestycyjnych_aktywach_finansowych" localSheetId="9">#REF!</definedName>
    <definedName name="Wynik_na_inwestycyjnych_aktywach_finansowych" localSheetId="15">#REF!</definedName>
    <definedName name="Wynik_na_inwestycyjnych_aktywach_finansowych">#REF!</definedName>
    <definedName name="Wynik_na_inwestycyjnym" localSheetId="1">#REF!</definedName>
    <definedName name="Wynik_na_inwestycyjnym" localSheetId="3">#REF!</definedName>
    <definedName name="Wynik_na_inwestycyjnym" localSheetId="9">#REF!</definedName>
    <definedName name="Wynik_na_inwestycyjnym" localSheetId="15">#REF!</definedName>
    <definedName name="Wynik_na_inwestycyjnym" localSheetId="16">#REF!</definedName>
    <definedName name="Wynik_na_inwestycyjnym">#REF!</definedName>
    <definedName name="Wynik_na_sprzedaży" localSheetId="1">#REF!</definedName>
    <definedName name="Wynik_na_sprzedaży" localSheetId="3">#REF!</definedName>
    <definedName name="Wynik_na_sprzedaży" localSheetId="9">#REF!</definedName>
    <definedName name="Wynik_na_sprzedaży" localSheetId="15">#REF!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6">#N/A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hidden="1">{"'BZ SA P&amp;l (fORECAST)'!$A$1:$BR$26"}</definedName>
    <definedName name="Z_125C78BA_D867_47D1_A11F_3136D301DF29_.wvu.PrintArea" localSheetId="1" hidden="1">BS!$C$1:$D$49</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2" hidden="1">'Aktywa i zobow. fin. do obrotu'!$M:$P</definedName>
    <definedName name="Z_12F8D032_8143_430B_8DFF_852E8796C402_.wvu.Cols" localSheetId="3" hidden="1">'Przychody prowizyjne'!$L:$N</definedName>
    <definedName name="Z_12F8D032_8143_430B_8DFF_852E8796C402_.wvu.Rows" localSheetId="1" hidden="1">BS!$52:$52</definedName>
    <definedName name="Z_12F8D032_8143_430B_8DFF_852E8796C402_.wvu.Rows" localSheetId="0" hidden="1">'P&amp;L'!$34:$46</definedName>
    <definedName name="Z_1DA1E639_C769_4176_9561_FF9CB01F8119_.wvu.Cols" localSheetId="3" hidden="1">'Przychody prowizyjne'!#REF!</definedName>
    <definedName name="Z_25FAB884_5E17_4008_8139_33D910C7DEFE_.wvu.PrintArea" localSheetId="1" hidden="1">BS!$A$1:$P$50</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1" hidden="1">'Należn. i zob. od banków'!$L:$R</definedName>
    <definedName name="Z_57267270_6A97_4850_9DB6_FE6B399379AA_.wvu.Cols" localSheetId="3" hidden="1">'Przychody prowizyjne'!$C:$I</definedName>
    <definedName name="Z_6587DC74_DEB6_4452_A434_417A9595CDDC_.wvu.Cols" localSheetId="0" hidden="1">'P&amp;L'!$D:$D</definedName>
    <definedName name="Z_6587DC74_DEB6_4452_A434_417A9595CDDC_.wvu.Rows" localSheetId="1" hidden="1">BS!$52:$52</definedName>
    <definedName name="Z_6587DC74_DEB6_4452_A434_417A9595CDDC_.wvu.Rows" localSheetId="0" hidden="1">'P&amp;L'!$34:$46</definedName>
    <definedName name="Z_687A4863_1825_4D63_B732_E76682E6DE4F_.wvu.Cols" localSheetId="12" hidden="1">'Aktywa i zobow. fin. do obrotu'!$M:$P</definedName>
    <definedName name="Z_687A4863_1825_4D63_B732_E76682E6DE4F_.wvu.PrintArea" localSheetId="1" hidden="1">BS!$A$1:$P$50</definedName>
    <definedName name="Z_6FC4F419_D6A7_4464_B173_C159EEEB0972_.wvu.Cols" localSheetId="4" hidden="1">'Koszty działania razem'!#REF!</definedName>
    <definedName name="Z_6FC4F419_D6A7_4464_B173_C159EEEB0972_.wvu.PrintArea" localSheetId="4" hidden="1">'Koszty działania razem'!$B$1:$B$34</definedName>
    <definedName name="Z_6FC4F419_D6A7_4464_B173_C159EEEB0972_.wvu.Rows" localSheetId="4" hidden="1">'Koszty działania razem'!#REF!</definedName>
    <definedName name="Z_8141A707_CDB7_4A89_B298_05004AFA9E8D_.wvu.PrintArea" localSheetId="3" hidden="1">'Przychody prowizyjne'!$B$2:$B$53</definedName>
    <definedName name="Z_899D69CD_4B7E_42BC_9944_5BD922EB798C_.wvu.Cols" localSheetId="3" hidden="1">'Przychody prowizyjne'!$C:$K</definedName>
    <definedName name="Z_899D69CD_4B7E_42BC_9944_5BD922EB798C_.wvu.PrintArea" localSheetId="1" hidden="1">BS!$A$1:$P$49</definedName>
    <definedName name="Z_899D69CD_4B7E_42BC_9944_5BD922EB798C_.wvu.Rows" localSheetId="7" hidden="1">'Należności od klientów'!$8:$8</definedName>
    <definedName name="Z_8C910BC3_505E_4F07_BE1B_E6A1737C2DE9_.wvu.PrintArea" localSheetId="1" hidden="1">BS!$A$1:$P$49</definedName>
    <definedName name="Z_8C910BC3_505E_4F07_BE1B_E6A1737C2DE9_.wvu.Rows" localSheetId="7" hidden="1">'Należności od klientów'!$8:$8</definedName>
    <definedName name="Z_8DA78CF1_615A_4626_9893_6751995631A4_.wvu.Cols" localSheetId="12" hidden="1">'Aktywa i zobow. fin. do obrotu'!$M:$P</definedName>
    <definedName name="Z_8DA78CF1_615A_4626_9893_6751995631A4_.wvu.PrintArea" localSheetId="1" hidden="1">BS!$A$1:$P$50</definedName>
    <definedName name="Z_8DA78CF1_615A_4626_9893_6751995631A4_.wvu.Rows" localSheetId="1" hidden="1">BS!$51:$76</definedName>
    <definedName name="Z_8DA78CF1_615A_4626_9893_6751995631A4_.wvu.Rows" localSheetId="0" hidden="1">'P&amp;L'!$32:$61</definedName>
    <definedName name="Z_9788B417_CC07_4FDA_845B_D10161BBB5F4_.wvu.Rows" localSheetId="17" hidden="1">'Wybrane dane niefinansowe '!#REF!,'Wybrane dane niefinansowe '!#REF!</definedName>
    <definedName name="Z_9AF4A83C_CF57_4B40_8A74_6A0EA6C2FE5C_.wvu.Cols" localSheetId="12" hidden="1">'Aktywa i zobow. fin. do obrotu'!$D:$N,'Aktywa i zobow. fin. do obrotu'!$P:$P</definedName>
    <definedName name="Z_9AF4A83C_CF57_4B40_8A74_6A0EA6C2FE5C_.wvu.Cols" localSheetId="8" hidden="1">'Inwestycyjne aktywa finansowe'!$C:$O</definedName>
    <definedName name="Z_9AF4A83C_CF57_4B40_8A74_6A0EA6C2FE5C_.wvu.Cols" localSheetId="5" hidden="1">'Wynik handlowy'!$C:$F</definedName>
    <definedName name="Z_9AF4A83C_CF57_4B40_8A74_6A0EA6C2FE5C_.wvu.Cols" localSheetId="6" hidden="1">'Wynik inwestycyjny'!$C:$N</definedName>
    <definedName name="Z_9AF4A83C_CF57_4B40_8A74_6A0EA6C2FE5C_.wvu.PrintArea" localSheetId="1" hidden="1">BS!$A$1:$P$50</definedName>
    <definedName name="Z_A" localSheetId="1">BS!Z_A</definedName>
    <definedName name="Z_A" localSheetId="0">#N/A</definedName>
    <definedName name="Z_A" localSheetId="3">'Przychody prowizyjne'!Z_A</definedName>
    <definedName name="Z_A" localSheetId="16">#N/A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BS!$C$1:$D$49</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BS!$22:$22,BS!#REF!,BS!#REF!</definedName>
    <definedName name="Z_ED54A16F_4B72_4859_9335_463F05020B50_.wvu.PrintArea" localSheetId="1" hidden="1">BS!$C$1:$D$49</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1" hidden="1">#REF!</definedName>
    <definedName name="Z_FA69919D_DCBB_46D3_BC60_A39B8788200A_.wvu.Cols" localSheetId="3" hidden="1">#REF!</definedName>
    <definedName name="Z_FA69919D_DCBB_46D3_BC60_A39B8788200A_.wvu.Cols" localSheetId="9" hidden="1">#REF!</definedName>
    <definedName name="Z_FA69919D_DCBB_46D3_BC60_A39B8788200A_.wvu.Cols" localSheetId="15" hidden="1">#REF!</definedName>
    <definedName name="Z_FA69919D_DCBB_46D3_BC60_A39B8788200A_.wvu.Cols" hidden="1">#REF!</definedName>
    <definedName name="Zabezpieczające_pochodne" localSheetId="1">'[69]noty bilans 2'!#REF!</definedName>
    <definedName name="Zabezpieczające_pochodne" localSheetId="4">'[69]noty bilans 2'!#REF!</definedName>
    <definedName name="Zabezpieczające_pochodne" localSheetId="3">'[69]noty bilans 2'!#REF!</definedName>
    <definedName name="Zabezpieczające_pochodne" localSheetId="9">'[69]noty bilans 2'!#REF!</definedName>
    <definedName name="Zabezpieczające_pochodne" localSheetId="15">'[69]noty bilans 2'!#REF!</definedName>
    <definedName name="Zabezpieczające_pochodne" localSheetId="16">[18]podatek!#REF!</definedName>
    <definedName name="Zabezpieczające_pochodne">'[69]noty bilans 2'!#REF!</definedName>
    <definedName name="Zabezpieczające_pochodne_instrumenty_finansowe" localSheetId="1">#REF!</definedName>
    <definedName name="Zabezpieczające_pochodne_instrumenty_finansowe" localSheetId="3">#REF!</definedName>
    <definedName name="Zabezpieczające_pochodne_instrumenty_finansowe" localSheetId="9">#REF!</definedName>
    <definedName name="Zabezpieczające_pochodne_instrumenty_finansowe" localSheetId="15">#REF!</definedName>
    <definedName name="Zabezpieczające_pochodne_instrumenty_finansowe">#REF!</definedName>
    <definedName name="Zadanie_inwestycyjne" localSheetId="1">#REF!</definedName>
    <definedName name="Zadanie_inwestycyjne" localSheetId="3">#REF!</definedName>
    <definedName name="Zadanie_inwestycyjne" localSheetId="9">#REF!</definedName>
    <definedName name="Zadanie_inwestycyjne" localSheetId="15">#REF!</definedName>
    <definedName name="Zadanie_inwestycyjne">#REF!</definedName>
    <definedName name="Zmiana_stanu_inwestycji_utrzymywanych_do_terminu_zapadalności" localSheetId="1">#REF!</definedName>
    <definedName name="Zmiana_stanu_inwestycji_utrzymywanych_do_terminu_zapadalności" localSheetId="3">#REF!</definedName>
    <definedName name="Zmiana_stanu_inwestycji_utrzymywanych_do_terminu_zapadalności" localSheetId="9">#REF!</definedName>
    <definedName name="Zmiana_stanu_inwestycji_utrzymywanych_do_terminu_zapadalności" localSheetId="15">#REF!</definedName>
    <definedName name="Zmiana_stanu_inwestycji_utrzymywanych_do_terminu_zapadalności" localSheetId="16">#REF!</definedName>
    <definedName name="Zmiana_stanu_inwestycji_utrzymywanych_do_terminu_zapadalności">#REF!</definedName>
    <definedName name="Zmiana_stanu_inwestycyjnych_07" localSheetId="1">#REF!</definedName>
    <definedName name="Zmiana_stanu_inwestycyjnych_07" localSheetId="3">#REF!</definedName>
    <definedName name="Zmiana_stanu_inwestycyjnych_07" localSheetId="9">#REF!</definedName>
    <definedName name="Zmiana_stanu_inwestycyjnych_07" localSheetId="15">#REF!</definedName>
    <definedName name="Zmiana_stanu_inwestycyjnych_07" localSheetId="16">#REF!</definedName>
    <definedName name="Zmiana_stanu_inwestycyjnych_07">#REF!</definedName>
    <definedName name="Zmiana_stanu_inwestycyjnych_08" localSheetId="1">#REF!</definedName>
    <definedName name="Zmiana_stanu_inwestycyjnych_08" localSheetId="3">#REF!</definedName>
    <definedName name="Zmiana_stanu_inwestycyjnych_08" localSheetId="9">#REF!</definedName>
    <definedName name="Zmiana_stanu_inwestycyjnych_08" localSheetId="15">#REF!</definedName>
    <definedName name="Zmiana_stanu_inwestycyjnych_08" localSheetId="16">#REF!</definedName>
    <definedName name="Zmiana_stanu_inwestycyjnych_08">#REF!</definedName>
    <definedName name="Zmiana_stanu_inwestycyjnych_aktywów_finansowych" localSheetId="1">#REF!</definedName>
    <definedName name="Zmiana_stanu_inwestycyjnych_aktywów_finansowych" localSheetId="3">#REF!</definedName>
    <definedName name="Zmiana_stanu_inwestycyjnych_aktywów_finansowych" localSheetId="9">#REF!</definedName>
    <definedName name="Zmiana_stanu_inwestycyjnych_aktywów_finansowych" localSheetId="15">#REF!</definedName>
    <definedName name="Zmiana_stanu_inwestycyjnych_aktywów_finansowych">#REF!</definedName>
    <definedName name="Zmiana_stanu_rezerw" localSheetId="1">#REF!</definedName>
    <definedName name="Zmiana_stanu_rezerw" localSheetId="3">#REF!</definedName>
    <definedName name="Zmiana_stanu_rezerw" localSheetId="9">#REF!</definedName>
    <definedName name="Zmiana_stanu_rezerw" localSheetId="15">#REF!</definedName>
    <definedName name="Zmiana_stanu_rezerw" localSheetId="16">#REF!</definedName>
    <definedName name="Zmiana_stanu_rezerw">#REF!</definedName>
    <definedName name="Zmianawplanie" localSheetId="1">#REF!</definedName>
    <definedName name="Zmianawplanie" localSheetId="3">#REF!</definedName>
    <definedName name="Zmianawplanie" localSheetId="9">#REF!</definedName>
    <definedName name="Zmianawplanie" localSheetId="15">#REF!</definedName>
    <definedName name="Zmianawplanie" localSheetId="16">#REF!</definedName>
    <definedName name="Zmianawplanie">#REF!</definedName>
    <definedName name="zmienna" localSheetId="1">#REF!</definedName>
    <definedName name="zmienna" localSheetId="3">#REF!</definedName>
    <definedName name="zmienna" localSheetId="9">#REF!</definedName>
    <definedName name="zmienna" localSheetId="15">#REF!</definedName>
    <definedName name="zmienna" localSheetId="16">#REF!</definedName>
    <definedName name="zmienna">#REF!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9">'[79]TW-pozabilans'!#REF!</definedName>
    <definedName name="zobow.warunkowe2004" localSheetId="15">'[79]TW-pozabilans'!#REF!</definedName>
    <definedName name="zobow.warunkowe2004" localSheetId="16">#REF!</definedName>
    <definedName name="zobow.warunkowe2004">'[79]TW-pozabilans'!#REF!</definedName>
    <definedName name="Zobowiązania_warunkowe_udzielone_i_otrzymane" localSheetId="1">#REF!</definedName>
    <definedName name="Zobowiązania_warunkowe_udzielone_i_otrzymane" localSheetId="3">#REF!</definedName>
    <definedName name="Zobowiązania_warunkowe_udzielone_i_otrzymane" localSheetId="9">#REF!</definedName>
    <definedName name="Zobowiązania_warunkowe_udzielone_i_otrzymane" localSheetId="15">#REF!</definedName>
    <definedName name="Zobowiązania_warunkowe_udzielone_i_otrzymane">#REF!</definedName>
    <definedName name="Zobowiązania_wobec_banków" localSheetId="1">#REF!</definedName>
    <definedName name="Zobowiązania_wobec_banków" localSheetId="3">#REF!</definedName>
    <definedName name="Zobowiązania_wobec_banków" localSheetId="9">#REF!</definedName>
    <definedName name="Zobowiązania_wobec_banków" localSheetId="15">#REF!</definedName>
    <definedName name="Zobowiązania_wobec_banków" localSheetId="16">#REF!</definedName>
    <definedName name="Zobowiązania_wobec_banków">#REF!</definedName>
    <definedName name="Zobowiązania_wobec_banku_centralnego" localSheetId="1">#REF!</definedName>
    <definedName name="Zobowiązania_wobec_banku_centralnego" localSheetId="3">#REF!</definedName>
    <definedName name="Zobowiązania_wobec_banku_centralnego" localSheetId="9">#REF!</definedName>
    <definedName name="Zobowiązania_wobec_banku_centralnego" localSheetId="15">#REF!</definedName>
    <definedName name="Zobowiązania_wobec_banku_centralnego" localSheetId="16">#REF!</definedName>
    <definedName name="Zobowiązania_wobec_banku_centralnego">#REF!</definedName>
    <definedName name="Zobowiązania_wobec_klientów" localSheetId="1">#REF!</definedName>
    <definedName name="Zobowiązania_wobec_klientów" localSheetId="3">#REF!</definedName>
    <definedName name="Zobowiązania_wobec_klientów" localSheetId="9">#REF!</definedName>
    <definedName name="Zobowiązania_wobec_klientów" localSheetId="15">#REF!</definedName>
    <definedName name="Zobowiązania_wobec_klientów" localSheetId="16">#REF!</definedName>
    <definedName name="Zobowiązania_wobec_klientów">#REF!</definedName>
    <definedName name="zorba_konw" localSheetId="1">#REF!</definedName>
    <definedName name="zorba_konw" localSheetId="3">#REF!</definedName>
    <definedName name="zorba_konw" localSheetId="9">#REF!</definedName>
    <definedName name="zorba_konw" localSheetId="15">#REF!</definedName>
    <definedName name="zorba_konw">#REF!</definedName>
    <definedName name="Zwarunkowe" localSheetId="1">#REF!</definedName>
    <definedName name="Zwarunkowe" localSheetId="3">#REF!</definedName>
    <definedName name="Zwarunkowe" localSheetId="9">#REF!</definedName>
    <definedName name="Zwarunkowe" localSheetId="15">#REF!</definedName>
    <definedName name="Zwarunkowe">#REF!</definedName>
    <definedName name="Zysk_na_akcję" localSheetId="1">#REF!</definedName>
    <definedName name="Zysk_na_akcję" localSheetId="3">#REF!</definedName>
    <definedName name="Zysk_na_akcję" localSheetId="9">#REF!</definedName>
    <definedName name="Zysk_na_akcję" localSheetId="15">#REF!</definedName>
    <definedName name="Zysk_na_akcję" localSheetId="16">#REF!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hidden="1">{"'BZ SA P&amp;l (fORECAST)'!$A$1:$BR$26"}</definedName>
  </definedNames>
  <calcPr calcId="162913" fullPrecision="0"/>
  <customWorkbookViews>
    <customWorkbookView name="Dowżycka Agnieszka - Widok osobisty" guid="{8C910BC3-505E-4F07-BE1B-E6A1737C2DE9}" mergeInterval="0" personalView="1" maximized="1" xWindow="-8" yWindow="-8" windowWidth="1936" windowHeight="1056" tabRatio="917" activeSheetId="1"/>
    <customWorkbookView name="Stadler Dorota - Widok osobisty" guid="{9AF4A83C-CF57-4B40-8A74-6A0EA6C2FE5C}" mergeInterval="0" personalView="1" maximized="1" xWindow="1912" yWindow="-8" windowWidth="1696" windowHeight="1026" activeSheetId="3"/>
    <customWorkbookView name="Dziadczyk Marzena - Widok osobisty" guid="{8DA78CF1-615A-4626-9893-6751995631A4}" mergeInterval="0" personalView="1" maximized="1" xWindow="-11" yWindow="-11" windowWidth="1942" windowHeight="1042" tabRatio="820" activeSheetId="5"/>
    <customWorkbookView name="Cieciura Dorota - Widok osobisty" guid="{57267270-6A97-4850-9DB6-FE6B399379AA}" mergeInterval="0" personalView="1" maximized="1" xWindow="-9" yWindow="-9" windowWidth="1938" windowHeight="1048" activeSheetId="11"/>
    <customWorkbookView name="Słaba Dorota - Widok osobisty" guid="{12F8D032-8143-430B-8DFF-852E8796C402}" mergeInterval="0" personalView="1" maximized="1" xWindow="-8" yWindow="-8" windowWidth="1696" windowHeight="1026" activeSheetId="20"/>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 name="Kozłowska Agnieszka B - Widok osobisty" guid="{687A4863-1825-4D63-B732-E76682E6DE4F}" mergeInterval="0" personalView="1" maximized="1" xWindow="-11" yWindow="-11" windowWidth="1942" windowHeight="1042" tabRatio="820" activeSheetId="6"/>
    <customWorkbookView name="Kosowska Bożena - Widok osobisty" guid="{25FAB884-5E17-4008-8139-33D910C7DEFE}" mergeInterval="0" personalView="1" maximized="1" xWindow="-8" yWindow="-8" windowWidth="1936" windowHeight="1176" tabRatio="655" activeSheetId="1"/>
    <customWorkbookView name="Chudyma Marta - Widok osobisty" guid="{899D69CD-4B7E-42BC-9944-5BD922EB798C}" mergeInterval="0" personalView="1" xWindow="38" yWindow="8" windowWidth="1600" windowHeight="981" tabRatio="655" activeSheetId="8"/>
  </customWorkbookViews>
</workbook>
</file>

<file path=xl/calcChain.xml><?xml version="1.0" encoding="utf-8"?>
<calcChain xmlns="http://schemas.openxmlformats.org/spreadsheetml/2006/main">
  <c r="G16" i="19" l="1"/>
  <c r="F16" i="19"/>
  <c r="G15" i="19"/>
  <c r="G17" i="19" s="1"/>
  <c r="F15" i="19"/>
  <c r="F17" i="19" s="1"/>
  <c r="S16" i="18"/>
  <c r="K24" i="16" l="1"/>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G24" i="16" l="1"/>
</calcChain>
</file>

<file path=xl/sharedStrings.xml><?xml version="1.0" encoding="utf-8"?>
<sst xmlns="http://schemas.openxmlformats.org/spreadsheetml/2006/main" count="1175" uniqueCount="692">
  <si>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</si>
  <si>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</si>
  <si>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</si>
  <si>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</si>
  <si>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</si>
  <si>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</si>
  <si>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</si>
  <si>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</si>
  <si>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</si>
  <si>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</si>
  <si>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</si>
  <si>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</si>
  <si>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</si>
  <si>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</si>
  <si>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</si>
  <si>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</si>
  <si>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</si>
  <si>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</si>
  <si>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</si>
  <si>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</si>
  <si>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</si>
  <si>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</si>
  <si>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</si>
  <si>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</si>
  <si>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</si>
  <si>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</si>
  <si>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</si>
  <si>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</si>
  <si>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</si>
  <si>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</si>
  <si>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</si>
  <si>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</si>
  <si>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</si>
  <si>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</si>
  <si>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</si>
  <si>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</si>
  <si>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</si>
  <si>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</si>
  <si>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</si>
  <si>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</si>
  <si>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</si>
  <si>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</si>
  <si>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</si>
  <si>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</si>
  <si>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</si>
  <si>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</si>
  <si>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</si>
  <si>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</si>
  <si>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</si>
  <si>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</si>
  <si>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</si>
  <si>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</si>
  <si>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</si>
  <si>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</si>
  <si>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</si>
  <si>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</si>
  <si>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</si>
  <si>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</si>
  <si>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</si>
  <si>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</si>
  <si>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</si>
  <si>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</si>
  <si>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</si>
  <si>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</si>
  <si>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</si>
  <si>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</si>
  <si>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</si>
  <si>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</si>
  <si>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</si>
  <si>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</si>
  <si>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</si>
  <si>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</si>
  <si>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</si>
  <si>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</si>
  <si>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</si>
  <si>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</si>
  <si>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</si>
  <si>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</si>
  <si>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</si>
  <si>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</si>
  <si>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</si>
  <si>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</si>
  <si>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</si>
  <si>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</si>
  <si>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</si>
  <si>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</si>
  <si>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</si>
  <si>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</si>
  <si>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</si>
  <si>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</si>
  <si>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</si>
  <si>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</si>
  <si>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</si>
  <si>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</si>
  <si>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</si>
  <si>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</si>
  <si>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</si>
  <si>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</si>
  <si>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</si>
  <si>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</si>
  <si>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</si>
  <si>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</si>
  <si>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</si>
  <si>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</si>
  <si>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</si>
  <si>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</si>
  <si>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</si>
  <si>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</si>
  <si>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</si>
  <si>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</si>
  <si>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</si>
  <si>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</si>
  <si>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</si>
  <si>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</si>
  <si>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</si>
  <si>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</si>
  <si>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</si>
  <si>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</si>
  <si>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</si>
  <si>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</si>
  <si>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</si>
  <si>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</si>
  <si>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</si>
  <si>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</si>
  <si>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</si>
  <si>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</si>
  <si>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</si>
  <si>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</si>
  <si>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</si>
  <si>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</si>
  <si>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</si>
  <si>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</si>
  <si>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</si>
  <si>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</si>
  <si>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</si>
  <si>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</si>
  <si>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</si>
  <si>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</si>
  <si>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</si>
  <si>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</si>
  <si>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</si>
  <si>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</si>
  <si>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</si>
  <si>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</si>
  <si>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</si>
  <si>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</si>
  <si>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</si>
  <si>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</si>
  <si>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</si>
  <si>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</si>
  <si>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</si>
  <si>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</si>
  <si>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</si>
  <si>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</si>
  <si>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</si>
  <si>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</si>
  <si>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</si>
  <si>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</si>
  <si>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</si>
  <si>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</si>
  <si>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</si>
  <si>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</si>
  <si>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</si>
  <si>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</si>
  <si>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</si>
  <si>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</si>
  <si>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</si>
  <si>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</si>
  <si>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</si>
  <si>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</si>
  <si>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</si>
  <si>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</si>
  <si>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</si>
  <si>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</si>
  <si>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</si>
  <si>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</si>
  <si>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</si>
  <si>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</si>
  <si>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</si>
  <si>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</si>
  <si>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</si>
  <si>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</si>
  <si>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</si>
  <si>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</si>
  <si>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</si>
  <si>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</si>
  <si>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 credits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</si>
  <si>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</si>
  <si>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</si>
  <si>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</si>
  <si>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</si>
  <si>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</si>
  <si>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</si>
  <si>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</si>
  <si>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</si>
  <si>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</si>
  <si>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</si>
  <si>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</si>
  <si>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</si>
  <si>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</si>
  <si>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</si>
  <si>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</si>
  <si>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</si>
  <si>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</si>
  <si>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</si>
  <si>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</si>
  <si>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eBusiness &amp; payments, of which:</t>
  </si>
  <si>
    <t xml:space="preserve">Prowizje kartowe (karty debetowe i pre-paid) </t>
  </si>
  <si>
    <t>commissions card (debit cards and pre-paid)</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</si>
  <si>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</si>
  <si>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</si>
  <si>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</si>
  <si>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</si>
  <si>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</si>
  <si>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</si>
  <si>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</si>
  <si>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</si>
  <si>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</si>
  <si>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</si>
  <si>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</si>
  <si>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</si>
  <si>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</si>
  <si>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</si>
  <si>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</si>
  <si>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</si>
  <si>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</si>
  <si>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</si>
  <si>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</si>
  <si>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</si>
  <si>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</si>
  <si>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</si>
  <si>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</si>
  <si>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</si>
  <si>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</si>
  <si>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</si>
  <si>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</si>
  <si>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</si>
  <si>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</si>
  <si>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</si>
  <si>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</si>
  <si>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</si>
  <si>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</si>
  <si>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</si>
  <si>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</si>
  <si>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</si>
  <si>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</si>
  <si>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</si>
  <si>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</si>
  <si>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</si>
  <si>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</si>
  <si>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</si>
  <si>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</si>
  <si>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</si>
  <si>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</si>
  <si>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</si>
  <si>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</si>
  <si>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</si>
  <si>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</si>
  <si>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</si>
  <si>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</si>
  <si>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</si>
  <si>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</si>
  <si>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</si>
  <si>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</si>
  <si>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</si>
  <si>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</si>
  <si>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</si>
  <si>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</si>
  <si>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</si>
  <si>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</si>
  <si>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</si>
  <si>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</si>
  <si>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</si>
  <si>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</si>
  <si>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</si>
  <si>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</si>
  <si>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Zawiązania rezerw na zobowiązania sporne i inne aktywa</t>
  </si>
  <si>
    <t>Koszty zakupu usług</t>
  </si>
  <si>
    <t>Składki na rzecz organizacji o charakterze dobrowolnym</t>
  </si>
  <si>
    <t>Zapłacone odszkodowania, kary i grzywny</t>
  </si>
  <si>
    <t>Przekazane darowizny</t>
  </si>
  <si>
    <t>Koszty z tyt. modyfikacji umowy leasingu</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</si>
  <si>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</si>
  <si>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</si>
  <si>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</si>
  <si>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</si>
  <si>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</si>
  <si>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</si>
  <si>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</si>
  <si>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</si>
  <si>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</si>
  <si>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</si>
  <si>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</si>
  <si>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</si>
  <si>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kredyty i pożyczki</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</si>
  <si>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</si>
  <si>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</si>
  <si>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</si>
  <si>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</si>
  <si>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</si>
  <si>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</si>
  <si>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</si>
  <si>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</si>
  <si>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</si>
  <si>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</si>
  <si>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</si>
  <si>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</si>
  <si>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</si>
  <si>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</si>
  <si>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</si>
  <si>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Costs of lease modifications</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</si>
  <si>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</si>
  <si>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</si>
  <si>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</si>
  <si>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</si>
  <si>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</si>
  <si>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</si>
  <si>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</si>
  <si>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</si>
  <si>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</si>
  <si>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</si>
  <si>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</si>
  <si>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</si>
  <si>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</si>
  <si>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</si>
  <si>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</si>
  <si>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</si>
  <si>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</si>
  <si>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</si>
  <si>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</si>
  <si>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</si>
  <si>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</si>
  <si>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</si>
  <si>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</si>
  <si>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</si>
  <si>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</si>
  <si>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</si>
  <si>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</si>
  <si>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</si>
  <si>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</si>
  <si>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</si>
  <si>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</si>
  <si>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</si>
  <si>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</si>
  <si>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</si>
  <si>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</si>
  <si>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</si>
  <si>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</si>
  <si>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</si>
  <si>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</si>
  <si>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</si>
  <si>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</si>
  <si>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</si>
  <si>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</si>
  <si>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</si>
  <si>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</si>
  <si>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</si>
  <si>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</si>
  <si>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</si>
  <si>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</si>
  <si>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</si>
  <si>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</si>
  <si>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</si>
  <si>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</si>
  <si>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</si>
  <si>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</si>
  <si>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</si>
  <si>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</si>
  <si>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</si>
  <si>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</si>
  <si>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</si>
  <si>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</si>
  <si>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</si>
  <si>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</si>
  <si>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</si>
  <si>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</si>
  <si>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</si>
  <si>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</si>
  <si>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</si>
  <si>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</si>
  <si>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</si>
  <si>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</si>
  <si>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</si>
  <si>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</si>
  <si>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</si>
  <si>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</si>
  <si>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</si>
  <si>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</si>
  <si>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</si>
  <si>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</si>
  <si>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</si>
  <si>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</si>
  <si>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</si>
  <si>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</si>
  <si>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</si>
  <si>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</si>
  <si>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</si>
  <si>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</si>
  <si>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</si>
  <si>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</si>
  <si>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</si>
  <si>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</si>
  <si>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</si>
  <si>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</si>
  <si>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</si>
  <si>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</si>
  <si>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</si>
  <si>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</si>
  <si>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</si>
  <si>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</si>
  <si>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</si>
  <si>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</si>
  <si>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</si>
  <si>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Change in fair value of loans and advances mandatorily measured at fair value through profit or loss</t>
  </si>
  <si>
    <t>Wybrane wskaźniki finansowe Grupy Santander Bank Polska S.A.</t>
  </si>
  <si>
    <t xml:space="preserve">Koszty / dochody </t>
  </si>
  <si>
    <t>Wynik z tytułu odsetek / dochody ogółem</t>
  </si>
  <si>
    <t xml:space="preserve">Wynik z tytułu prowizji / dochody ogółem </t>
  </si>
  <si>
    <t xml:space="preserve">Należności netto od klientów / zobowiązania wobec klientów </t>
  </si>
  <si>
    <t xml:space="preserve">Wartość księgowa na jedną akcję (w zł) </t>
  </si>
  <si>
    <t>Selected Financial Ratios of Santander Bank Polska Group</t>
  </si>
  <si>
    <t>Q1 2018</t>
  </si>
  <si>
    <t xml:space="preserve">Total costs/Total income </t>
  </si>
  <si>
    <t>Net interest income/Total income</t>
  </si>
  <si>
    <t xml:space="preserve">Net commission income/Total income </t>
  </si>
  <si>
    <t xml:space="preserve">Customer net loans/Customer deposits </t>
  </si>
  <si>
    <t xml:space="preserve">Book value per share (in PLN) </t>
  </si>
  <si>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</si>
  <si>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</si>
  <si>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</si>
  <si>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</si>
  <si>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</si>
  <si>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</si>
  <si>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</si>
  <si>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</si>
  <si>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</si>
  <si>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</si>
  <si>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</si>
  <si>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</si>
  <si>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</si>
  <si>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</si>
  <si>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</si>
  <si>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</si>
  <si>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</si>
  <si>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</si>
  <si>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</si>
  <si>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</si>
  <si>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</si>
  <si>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Podstawowe dane niefinansowe Grupy Santander Bank Polska S.A. za pięć ostatnich lat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</si>
  <si>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</si>
  <si>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</si>
  <si>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</si>
  <si>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</si>
  <si>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</si>
  <si>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</si>
  <si>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</si>
  <si>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</si>
  <si>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</si>
  <si>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</si>
  <si>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</si>
  <si>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</si>
  <si>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</si>
  <si>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</si>
  <si>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</si>
  <si>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</si>
  <si>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</si>
  <si>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</si>
  <si>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</si>
  <si>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</si>
  <si>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</si>
  <si>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</si>
  <si>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</si>
  <si>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</si>
  <si>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</si>
  <si>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</si>
  <si>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</si>
  <si>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</si>
  <si>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</si>
  <si>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</si>
  <si>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</si>
  <si>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</si>
  <si>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</si>
  <si>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</si>
  <si>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</si>
  <si>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</si>
  <si>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</si>
  <si>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</si>
  <si>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</si>
  <si>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</si>
  <si>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</si>
  <si>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</si>
  <si>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</si>
  <si>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</si>
  <si>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</si>
  <si>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</si>
  <si>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</si>
  <si>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</si>
  <si>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</si>
  <si>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</si>
  <si>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</si>
  <si>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</si>
  <si>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</si>
  <si>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</si>
  <si>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</si>
  <si>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</si>
  <si>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</si>
  <si>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</si>
  <si>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</si>
  <si>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</si>
  <si>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</si>
  <si>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</si>
  <si>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</si>
  <si>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</si>
  <si>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</si>
  <si>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</si>
  <si>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</si>
  <si>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</si>
  <si>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</si>
  <si>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</si>
  <si>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</si>
  <si>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</si>
  <si>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</si>
  <si>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</si>
  <si>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Zmiana wartości godziwej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</si>
  <si>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</si>
  <si>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</si>
  <si>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</si>
  <si>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</si>
  <si>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</si>
  <si>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</si>
  <si>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</si>
  <si>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</si>
  <si>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kapitałowych dostępnych do sprzedaży</t>
  </si>
  <si>
    <t>Wynik na sprzedaży instrumentów dłużnych dostępnych do sprzedaży</t>
  </si>
  <si>
    <t>Profit on sale of equity securities available for sale</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</si>
  <si>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</si>
  <si>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</si>
  <si>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</si>
  <si>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</si>
  <si>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</si>
  <si>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</si>
  <si>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</si>
  <si>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</si>
  <si>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</si>
  <si>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</si>
  <si>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</si>
  <si>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</si>
  <si>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</si>
  <si>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</si>
  <si>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</si>
  <si>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</si>
  <si>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</si>
  <si>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</si>
  <si>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</si>
  <si>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</si>
  <si>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</si>
  <si>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</si>
  <si>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</si>
  <si>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</si>
  <si>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</si>
  <si>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</si>
  <si>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</si>
  <si>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</si>
  <si>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</si>
  <si>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</si>
  <si>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</si>
  <si>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 xml:space="preserve">Zarejestrowani klienci bankowości internetowej i mobilnej Santander Bank Polska S.A. </t>
  </si>
  <si>
    <t xml:space="preserve">Registered customers of internet and mobile banking services of Santander Bank Polska S.A. </t>
  </si>
  <si>
    <t xml:space="preserve">Aktywni klienci bankowości elektronicznej Santander Bank Polska S.A., którzy w ostatnim miesiącu okresu sprawozdawczego przynajmniej raz zalogowali się do serwisu internetowego lub mobilnego. </t>
  </si>
  <si>
    <t>Active customers of electronic banking services of Santander Bank Polska S.A. who at least once used the service in the last month of the current reporting period.</t>
  </si>
  <si>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</si>
  <si>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</si>
  <si>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</si>
  <si>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</si>
  <si>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</si>
  <si>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</si>
  <si>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</si>
  <si>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</si>
  <si>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</si>
  <si>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</si>
  <si>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</si>
  <si>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</si>
  <si>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</si>
  <si>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</si>
  <si>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</si>
  <si>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</si>
  <si>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</si>
  <si>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</si>
  <si>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</si>
  <si>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</si>
  <si>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</si>
  <si>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</si>
  <si>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</si>
  <si>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</si>
  <si>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</si>
  <si>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</si>
  <si>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</si>
  <si>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</si>
  <si>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</si>
  <si>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</si>
  <si>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</si>
  <si>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</si>
  <si>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</si>
  <si>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</si>
  <si>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</si>
  <si>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</si>
  <si>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</si>
  <si>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</si>
  <si>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</si>
  <si>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</si>
  <si>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</si>
  <si>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</si>
  <si>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</si>
  <si>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</si>
  <si>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</si>
  <si>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</si>
  <si>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</si>
  <si>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</si>
  <si>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</si>
  <si>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</si>
  <si>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</si>
  <si>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</si>
  <si>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</si>
  <si>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</si>
  <si>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</si>
  <si>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</si>
  <si>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</si>
  <si>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</si>
  <si>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</si>
  <si>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</si>
  <si>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</si>
  <si>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</si>
  <si>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</si>
  <si>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Zawiązania rezerw na ryzyko prawne</t>
  </si>
  <si>
    <t>Charge of provisions for legal risk</t>
  </si>
  <si>
    <t>kwota korekty</t>
  </si>
  <si>
    <t>bilans</t>
  </si>
  <si>
    <t xml:space="preserve">Dłużnych papierów wartościowych </t>
  </si>
  <si>
    <t xml:space="preserve">Debt securities </t>
  </si>
  <si>
    <t>Consulting and advisory fees</t>
  </si>
  <si>
    <t>Total general and administrative expenses</t>
  </si>
  <si>
    <t>Wynik na operacjach dłużnymi inwestycyjnymi aktywami finansowymi wycenianymi w wartości godziwej przez wynik finansowy</t>
  </si>
  <si>
    <t>Zmiana wartości godziwej należności kredytowych obowiązkowo wycenianych w wartości godziwej przez wynik finansowy</t>
  </si>
  <si>
    <t>Change in fair value of debt securities mandatorily measured at fair value through profit or loss</t>
  </si>
  <si>
    <t>Profit on sale of debt securities mandatorily measured at fair value through profit or loss</t>
  </si>
  <si>
    <t>Profit on sale of debt securities measured at fair value through other comprehensive income</t>
  </si>
  <si>
    <t>31.12.2019</t>
  </si>
  <si>
    <t xml:space="preserve">31.12.2019 </t>
  </si>
  <si>
    <t>Q1-4 2019</t>
  </si>
  <si>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</si>
  <si>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</si>
  <si>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</si>
  <si>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Należności brutto od klientów zakwalifikowane do koszyka 3 i ekspozycji POCI przez wyceniany w zamortyzowanym koszcie portfel należności brutto od klientów na koniec okresu sprawozdawczego ( kalkulacja obowiązująca   od I kw. 2018 r.).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</si>
  <si>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</si>
  <si>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</si>
  <si>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</si>
  <si>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</si>
  <si>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</si>
  <si>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</si>
  <si>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</si>
  <si>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</si>
  <si>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</si>
  <si>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</si>
  <si>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</si>
  <si>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</si>
  <si>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t xml:space="preserve">Q2 2020 </t>
  </si>
  <si>
    <t xml:space="preserve">Marża odsetkowa netto 1) </t>
  </si>
  <si>
    <t>Net interest margin 1)</t>
  </si>
  <si>
    <t>Wskaźnik kredytów niepracujących 2)</t>
  </si>
  <si>
    <t>NPL ratio 2)</t>
  </si>
  <si>
    <t>Wskaźnik pokrycia rezerwą kredytów niepracujących 3)</t>
  </si>
  <si>
    <t>NPL coverage ratio 3)</t>
  </si>
  <si>
    <t>Wskaźnik kosztu ryzyka kredytowego 4)</t>
  </si>
  <si>
    <t>Credit risk ratio 4)</t>
  </si>
  <si>
    <t xml:space="preserve">ROE (zwrot z kapitału) 5) </t>
  </si>
  <si>
    <t>ROE 5)</t>
  </si>
  <si>
    <t>ROTE (zwrot z kapitału materialnego) 6)</t>
  </si>
  <si>
    <t>ROTE 6)</t>
  </si>
  <si>
    <t xml:space="preserve">ROA (zwrot z aktywów) 7) </t>
  </si>
  <si>
    <t>ROA 7)</t>
  </si>
  <si>
    <t>Współczynnik kapitałowy 8)</t>
  </si>
  <si>
    <t>Capital ratio 8)</t>
  </si>
  <si>
    <t xml:space="preserve">Współczynnik kapitału  Tier I 9) </t>
  </si>
  <si>
    <t>Tier I ratio 9)</t>
  </si>
  <si>
    <t xml:space="preserve">Zysk na jedną akcję zwykłą (w zł) 10) </t>
  </si>
  <si>
    <t>Earnings per share (in PLN) 10)</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</si>
  <si>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</si>
  <si>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</si>
  <si>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</si>
  <si>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</si>
  <si>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Małe akwizycyjne jednostki Santander Bank Polska S.A. są raportowane odrębnie od końca 2019 r. </t>
  </si>
  <si>
    <t xml:space="preserve">Small acquisition stands are reported separately, starting from end-2019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</si>
</sst>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 numFmtId="169" formatCode="_-* #,##0_-;\-* #,##0_-;_-* &quot;-&quot;??_-;_-@_-"/>
  </numFmts>
  <fonts count="82">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9"/>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s>
  <fills count="1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s>
  <borders count="44">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right/>
      <top style="thin">
        <color indexed="64"/>
      </top>
      <bottom style="thin">
        <color indexed="64"/>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50" fillId="0" borderId="0"/>
    <xf numFmtId="0" fontId="2" fillId="0" borderId="0"/>
    <xf numFmtId="0" fontId="2" fillId="0" borderId="0"/>
    <xf numFmtId="9" fontId="50" fillId="0" borderId="0" applyFont="0" applyFill="0" applyBorder="0" applyAlignment="0" applyProtection="0"/>
    <xf numFmtId="44" fontId="50" fillId="0" borderId="0" applyFont="0" applyFill="0" applyBorder="0" applyAlignment="0" applyProtection="0"/>
    <xf numFmtId="43" fontId="13" fillId="0" borderId="0" applyFont="0" applyFill="0" applyBorder="0" applyAlignment="0" applyProtection="0"/>
  </cellStyleXfs>
  <cellXfs count="447">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33"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5" fontId="37" fillId="0" borderId="18" xfId="0" applyNumberFormat="1" applyFont="1" applyBorder="1" applyAlignment="1">
      <alignment horizontal="right"/>
    </xf>
    <xf numFmtId="165" fontId="35" fillId="0" borderId="13" xfId="0" applyNumberFormat="1" applyFont="1" applyBorder="1" applyAlignment="1">
      <alignment horizontal="right" indent="1"/>
    </xf>
    <xf numFmtId="165"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5" fontId="42" fillId="0" borderId="1" xfId="0" applyNumberFormat="1" applyFont="1" applyBorder="1" applyAlignment="1">
      <alignment horizontal="right" indent="1"/>
    </xf>
    <xf numFmtId="0" fontId="42"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6" fillId="0" borderId="1" xfId="0" applyFont="1" applyBorder="1" applyAlignment="1">
      <alignment horizontal="left" wrapText="1"/>
    </xf>
    <xf numFmtId="0" fontId="39" fillId="0" borderId="0" xfId="0" applyFont="1" applyAlignment="1">
      <alignment vertical="top" wrapText="1"/>
    </xf>
    <xf numFmtId="0" fontId="26" fillId="0" borderId="1" xfId="0" quotePrefix="1" applyFont="1" applyBorder="1" applyAlignment="1">
      <alignment horizontal="left" wrapText="1"/>
    </xf>
    <xf numFmtId="165" fontId="43" fillId="0" borderId="0" xfId="16890" applyNumberFormat="1" applyFont="1" applyFill="1" applyBorder="1" applyAlignment="1">
      <alignment horizontal="right" vertical="center" wrapText="1"/>
    </xf>
    <xf numFmtId="165" fontId="43"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2"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5" fillId="0" borderId="0" xfId="0" applyFont="1"/>
    <xf numFmtId="0" fontId="18"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6" fillId="0" borderId="4" xfId="0" applyFont="1" applyBorder="1"/>
    <xf numFmtId="165" fontId="16" fillId="0" borderId="5" xfId="16890" applyNumberFormat="1" applyFont="1" applyFill="1" applyBorder="1" applyAlignment="1">
      <alignment horizontal="right" indent="1"/>
    </xf>
    <xf numFmtId="0" fontId="48"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8" fillId="0" borderId="0" xfId="0" applyFont="1"/>
    <xf numFmtId="0" fontId="46" fillId="0" borderId="4" xfId="0" applyFont="1" applyBorder="1" applyAlignment="1">
      <alignment wrapText="1"/>
    </xf>
    <xf numFmtId="0" fontId="48"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6" fontId="43" fillId="0" borderId="9" xfId="16890" applyNumberFormat="1" applyFont="1" applyFill="1" applyBorder="1" applyAlignment="1">
      <alignment horizontal="right" indent="1"/>
    </xf>
    <xf numFmtId="0" fontId="43"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49" fillId="0" borderId="0" xfId="21870"/>
    <xf numFmtId="0" fontId="44" fillId="10" borderId="30" xfId="21871" applyFont="1" applyFill="1" applyBorder="1" applyAlignment="1">
      <alignment vertical="center" wrapText="1"/>
    </xf>
    <xf numFmtId="0" fontId="44" fillId="9" borderId="30" xfId="21871" applyFont="1" applyFill="1" applyBorder="1" applyAlignment="1">
      <alignment vertical="center" wrapText="1"/>
    </xf>
    <xf numFmtId="0" fontId="52" fillId="0" borderId="0" xfId="21871" applyFont="1"/>
    <xf numFmtId="0" fontId="53" fillId="10" borderId="19" xfId="21871" applyFont="1" applyFill="1" applyBorder="1" applyAlignment="1">
      <alignment vertical="center" wrapText="1"/>
    </xf>
    <xf numFmtId="0" fontId="53" fillId="10" borderId="19" xfId="21871" applyFont="1" applyFill="1" applyBorder="1" applyAlignment="1">
      <alignment horizontal="right" vertical="center" wrapText="1"/>
    </xf>
    <xf numFmtId="0" fontId="54" fillId="10" borderId="0" xfId="21871" applyFont="1" applyFill="1" applyBorder="1" applyAlignment="1">
      <alignment horizontal="left" vertical="center" wrapText="1"/>
    </xf>
    <xf numFmtId="0" fontId="54" fillId="10" borderId="0" xfId="21871" applyFont="1" applyFill="1" applyBorder="1" applyAlignment="1">
      <alignment horizontal="right" vertical="center" wrapText="1"/>
    </xf>
    <xf numFmtId="0" fontId="54" fillId="10" borderId="30" xfId="21871" applyFont="1" applyFill="1" applyBorder="1" applyAlignment="1">
      <alignment horizontal="left" vertical="center" wrapText="1"/>
    </xf>
    <xf numFmtId="0" fontId="54" fillId="10" borderId="30" xfId="21871" applyFont="1" applyFill="1" applyBorder="1" applyAlignment="1">
      <alignment horizontal="right" vertical="center" wrapText="1"/>
    </xf>
    <xf numFmtId="168" fontId="57" fillId="9" borderId="0" xfId="21871" applyNumberFormat="1" applyFont="1" applyFill="1" applyBorder="1" applyAlignment="1">
      <alignment horizontal="right" vertical="center" wrapText="1"/>
    </xf>
    <xf numFmtId="0" fontId="52" fillId="9" borderId="0" xfId="21871" applyFont="1" applyFill="1"/>
    <xf numFmtId="0" fontId="54" fillId="9" borderId="0" xfId="21871" applyFont="1" applyFill="1" applyBorder="1" applyAlignment="1">
      <alignment horizontal="left" vertical="center" wrapText="1"/>
    </xf>
    <xf numFmtId="0" fontId="54" fillId="10" borderId="30" xfId="21871" applyFont="1" applyFill="1" applyBorder="1" applyAlignment="1">
      <alignment horizontal="left" wrapText="1"/>
    </xf>
    <xf numFmtId="3" fontId="55" fillId="0" borderId="0" xfId="21871" applyNumberFormat="1" applyFont="1" applyFill="1" applyBorder="1" applyAlignment="1">
      <alignment horizontal="right" vertical="center" wrapText="1"/>
    </xf>
    <xf numFmtId="3" fontId="54" fillId="0" borderId="0" xfId="21871" applyNumberFormat="1" applyFont="1"/>
    <xf numFmtId="0" fontId="51" fillId="0" borderId="0" xfId="0" applyFont="1" applyAlignment="1">
      <alignment horizontal="right" vertical="top" wrapText="1" indent="1"/>
    </xf>
    <xf numFmtId="3" fontId="55" fillId="0" borderId="30" xfId="21871"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6"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6" fillId="0" borderId="0" xfId="0" applyFont="1" applyFill="1"/>
    <xf numFmtId="0" fontId="46"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58" fillId="0" borderId="0" xfId="0" applyFont="1"/>
    <xf numFmtId="165" fontId="58" fillId="0" borderId="0" xfId="0" applyNumberFormat="1" applyFont="1"/>
    <xf numFmtId="165" fontId="43"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4" fontId="34" fillId="0" borderId="17" xfId="0" applyNumberFormat="1" applyFont="1" applyFill="1" applyBorder="1" applyAlignment="1">
      <alignment horizontal="right" wrapText="1"/>
    </xf>
    <xf numFmtId="165" fontId="35" fillId="0" borderId="13" xfId="0" applyNumberFormat="1" applyFont="1" applyFill="1" applyBorder="1" applyAlignment="1">
      <alignment horizontal="right" indent="1"/>
    </xf>
    <xf numFmtId="165" fontId="36" fillId="0" borderId="13" xfId="0" applyNumberFormat="1" applyFont="1" applyFill="1" applyBorder="1" applyAlignment="1">
      <alignment horizontal="right" indent="1"/>
    </xf>
    <xf numFmtId="165" fontId="37"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1" fillId="0" borderId="0" xfId="0" applyFont="1" applyAlignment="1">
      <alignment horizontal="left" vertical="center" wrapText="1"/>
    </xf>
    <xf numFmtId="0" fontId="54" fillId="10" borderId="32" xfId="21871" applyFont="1" applyFill="1" applyBorder="1" applyAlignment="1">
      <alignment horizontal="left" vertical="center" wrapText="1"/>
    </xf>
    <xf numFmtId="0" fontId="54" fillId="10" borderId="32" xfId="21871" applyFont="1" applyFill="1" applyBorder="1" applyAlignment="1">
      <alignment horizontal="right" vertical="center" wrapText="1"/>
    </xf>
    <xf numFmtId="0" fontId="54" fillId="10" borderId="33" xfId="21871" applyFont="1" applyFill="1" applyBorder="1" applyAlignment="1">
      <alignment horizontal="left" vertical="center" wrapText="1"/>
    </xf>
    <xf numFmtId="0" fontId="54" fillId="10" borderId="33" xfId="21871" applyFont="1" applyFill="1" applyBorder="1" applyAlignment="1">
      <alignment horizontal="right" vertical="center" wrapText="1"/>
    </xf>
    <xf numFmtId="0" fontId="54" fillId="10" borderId="34" xfId="21871" applyFont="1" applyFill="1" applyBorder="1" applyAlignment="1">
      <alignment horizontal="left" vertical="center" wrapText="1"/>
    </xf>
    <xf numFmtId="44" fontId="54" fillId="10" borderId="34" xfId="21875" applyFont="1" applyFill="1" applyBorder="1" applyAlignment="1">
      <alignment horizontal="left" vertical="center" wrapText="1"/>
    </xf>
    <xf numFmtId="0" fontId="54" fillId="10" borderId="34" xfId="21871" applyFont="1" applyFill="1" applyBorder="1" applyAlignment="1">
      <alignment horizontal="right" vertical="center" wrapText="1"/>
    </xf>
    <xf numFmtId="44" fontId="54" fillId="10" borderId="34" xfId="21875" applyFont="1" applyFill="1" applyBorder="1" applyAlignment="1">
      <alignment horizontal="right" vertical="center" wrapText="1"/>
    </xf>
    <xf numFmtId="3" fontId="55" fillId="0" borderId="32" xfId="21871" applyNumberFormat="1" applyFont="1" applyFill="1" applyBorder="1" applyAlignment="1">
      <alignment horizontal="right" vertical="center" wrapText="1"/>
    </xf>
    <xf numFmtId="3" fontId="55" fillId="0" borderId="33" xfId="21871" applyNumberFormat="1" applyFont="1" applyFill="1" applyBorder="1" applyAlignment="1">
      <alignment horizontal="right" vertical="center" wrapText="1"/>
    </xf>
    <xf numFmtId="3" fontId="55" fillId="0" borderId="34" xfId="21871" applyNumberFormat="1" applyFont="1" applyFill="1" applyBorder="1" applyAlignment="1">
      <alignment horizontal="right" vertical="center" wrapText="1"/>
    </xf>
    <xf numFmtId="0" fontId="53" fillId="0" borderId="19" xfId="21871" applyFont="1" applyFill="1" applyBorder="1" applyAlignment="1">
      <alignment horizontal="right" vertical="center" wrapText="1"/>
    </xf>
    <xf numFmtId="0" fontId="52" fillId="0" borderId="0" xfId="21871" applyFont="1" applyFill="1"/>
    <xf numFmtId="3" fontId="57"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7"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6" fillId="10" borderId="0" xfId="21871" applyFont="1" applyFill="1" applyBorder="1" applyAlignment="1">
      <alignment horizontal="left" vertical="center" wrapText="1"/>
    </xf>
    <xf numFmtId="0" fontId="52" fillId="0" borderId="0" xfId="21871" applyFont="1" applyAlignment="1">
      <alignment horizontal="right"/>
    </xf>
    <xf numFmtId="0" fontId="51" fillId="0" borderId="0" xfId="0" applyFont="1" applyAlignment="1">
      <alignment horizontal="left" vertical="center"/>
    </xf>
    <xf numFmtId="0" fontId="51" fillId="0" borderId="0" xfId="0" applyFont="1" applyAlignment="1">
      <alignment horizontal="left" vertical="center" wrapText="1" shrinkToFit="1"/>
    </xf>
    <xf numFmtId="0" fontId="51" fillId="0" borderId="0" xfId="0" applyFont="1" applyAlignment="1">
      <alignment horizontal="justify" vertical="top" wrapText="1"/>
    </xf>
    <xf numFmtId="0" fontId="60" fillId="0" borderId="0" xfId="0" applyFont="1" applyAlignment="1">
      <alignment wrapText="1"/>
    </xf>
    <xf numFmtId="0" fontId="60" fillId="0" borderId="0" xfId="0" applyFont="1"/>
    <xf numFmtId="165" fontId="58" fillId="0" borderId="0" xfId="0" applyNumberFormat="1" applyFont="1" applyAlignment="1">
      <alignment wrapText="1"/>
    </xf>
    <xf numFmtId="0" fontId="26" fillId="0" borderId="1" xfId="0" applyFont="1" applyBorder="1" applyAlignment="1">
      <alignment horizontal="left"/>
    </xf>
    <xf numFmtId="0" fontId="51" fillId="0" borderId="0" xfId="0" applyFont="1" applyAlignment="1">
      <alignment horizontal="left" vertical="center" wrapText="1" indent="1" shrinkToFit="1"/>
    </xf>
    <xf numFmtId="0" fontId="51" fillId="0" borderId="0" xfId="0" applyFont="1" applyAlignment="1">
      <alignment horizontal="left" vertical="top" wrapText="1" indent="1"/>
    </xf>
    <xf numFmtId="14" fontId="61" fillId="0" borderId="17" xfId="0" applyNumberFormat="1" applyFont="1" applyBorder="1" applyAlignment="1">
      <alignment horizontal="right" vertical="center"/>
    </xf>
    <xf numFmtId="165" fontId="62" fillId="0" borderId="13" xfId="0" applyNumberFormat="1" applyFont="1" applyBorder="1" applyAlignment="1">
      <alignment horizontal="right" vertical="center" indent="1"/>
    </xf>
    <xf numFmtId="165" fontId="63" fillId="0" borderId="13" xfId="0" applyNumberFormat="1" applyFont="1" applyBorder="1" applyAlignment="1">
      <alignment horizontal="right" vertical="center" indent="1"/>
    </xf>
    <xf numFmtId="165" fontId="64" fillId="0" borderId="18" xfId="0" applyNumberFormat="1" applyFont="1" applyBorder="1" applyAlignment="1">
      <alignment horizontal="right" vertical="center"/>
    </xf>
    <xf numFmtId="14" fontId="61" fillId="0" borderId="19" xfId="0" applyNumberFormat="1" applyFont="1" applyBorder="1" applyAlignment="1">
      <alignment horizontal="right" vertical="center" wrapText="1"/>
    </xf>
    <xf numFmtId="165" fontId="63" fillId="0" borderId="0" xfId="0" applyNumberFormat="1" applyFont="1" applyAlignment="1">
      <alignment horizontal="right" vertical="center" wrapText="1"/>
    </xf>
    <xf numFmtId="0" fontId="63"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5"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32" fillId="0" borderId="0" xfId="0" applyNumberFormat="1" applyFont="1"/>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2" fillId="0" borderId="0" xfId="0" applyFont="1" applyBorder="1" applyAlignment="1">
      <alignment horizontal="left"/>
    </xf>
    <xf numFmtId="165" fontId="42" fillId="0" borderId="0" xfId="0" applyNumberFormat="1" applyFont="1" applyBorder="1" applyAlignment="1">
      <alignment horizontal="right" indent="1"/>
    </xf>
    <xf numFmtId="0" fontId="65" fillId="0" borderId="12" xfId="0" applyFont="1" applyBorder="1" applyAlignment="1">
      <alignment horizontal="left"/>
    </xf>
    <xf numFmtId="0" fontId="45" fillId="0" borderId="0" xfId="0" applyNumberFormat="1" applyFont="1" applyFill="1"/>
    <xf numFmtId="165" fontId="29" fillId="0" borderId="0" xfId="0" applyNumberFormat="1" applyFont="1" applyFill="1"/>
    <xf numFmtId="165" fontId="29" fillId="0" borderId="0" xfId="0" applyNumberFormat="1" applyFont="1"/>
    <xf numFmtId="165" fontId="60" fillId="0" borderId="0" xfId="0" applyNumberFormat="1" applyFont="1"/>
    <xf numFmtId="3" fontId="66" fillId="0" borderId="0" xfId="0" applyNumberFormat="1" applyFont="1"/>
    <xf numFmtId="3" fontId="46" fillId="0" borderId="0" xfId="0" applyNumberFormat="1" applyFont="1"/>
    <xf numFmtId="165" fontId="0" fillId="0" borderId="0" xfId="0" applyNumberFormat="1"/>
    <xf numFmtId="3" fontId="46"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7" fillId="0" borderId="0" xfId="0" applyFont="1" applyFill="1"/>
    <xf numFmtId="0" fontId="67" fillId="0" borderId="0" xfId="0" applyFont="1"/>
    <xf numFmtId="3" fontId="55"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0" fontId="68" fillId="0" borderId="0" xfId="0" applyFont="1"/>
    <xf numFmtId="165" fontId="67" fillId="0" borderId="0" xfId="0" applyNumberFormat="1" applyFont="1"/>
    <xf numFmtId="0" fontId="69" fillId="0" borderId="0" xfId="0" applyFont="1"/>
    <xf numFmtId="166" fontId="66" fillId="0" borderId="0" xfId="0" applyNumberFormat="1" applyFont="1"/>
    <xf numFmtId="168" fontId="0" fillId="0" borderId="0" xfId="0" applyNumberFormat="1"/>
    <xf numFmtId="3" fontId="0" fillId="0" borderId="0" xfId="0" applyNumberFormat="1"/>
    <xf numFmtId="0" fontId="66" fillId="0" borderId="0" xfId="0" applyFont="1"/>
    <xf numFmtId="0" fontId="32" fillId="0" borderId="0" xfId="0" applyFont="1" applyFill="1"/>
    <xf numFmtId="165" fontId="32" fillId="0" borderId="0" xfId="0" applyNumberFormat="1" applyFont="1" applyFill="1"/>
    <xf numFmtId="165" fontId="26" fillId="0" borderId="0" xfId="16890" applyNumberFormat="1" applyFont="1" applyFill="1" applyBorder="1" applyAlignment="1">
      <alignment horizontal="right" indent="1"/>
    </xf>
    <xf numFmtId="0" fontId="26" fillId="0" borderId="0" xfId="0" applyFont="1"/>
    <xf numFmtId="165" fontId="68" fillId="0" borderId="0" xfId="0" applyNumberFormat="1" applyFont="1"/>
    <xf numFmtId="0" fontId="32" fillId="0" borderId="0" xfId="0" applyFont="1" applyBorder="1"/>
    <xf numFmtId="165" fontId="32" fillId="0" borderId="0" xfId="16890" applyNumberFormat="1" applyFont="1" applyFill="1" applyBorder="1" applyAlignment="1">
      <alignment horizontal="right" indent="1"/>
    </xf>
    <xf numFmtId="165" fontId="26" fillId="0" borderId="0" xfId="0" applyNumberFormat="1" applyFont="1"/>
    <xf numFmtId="14" fontId="70" fillId="0" borderId="19" xfId="0" applyNumberFormat="1" applyFont="1" applyBorder="1" applyAlignment="1">
      <alignment horizontal="right" vertical="center" wrapText="1"/>
    </xf>
    <xf numFmtId="165" fontId="71" fillId="0" borderId="0" xfId="0" applyNumberFormat="1" applyFont="1" applyAlignment="1">
      <alignment horizontal="right" vertical="center" wrapText="1"/>
    </xf>
    <xf numFmtId="0" fontId="71" fillId="0" borderId="13" xfId="0" applyFont="1" applyBorder="1" applyAlignment="1">
      <alignment horizontal="left" vertical="center" wrapText="1"/>
    </xf>
    <xf numFmtId="165" fontId="72" fillId="0" borderId="13" xfId="0" applyNumberFormat="1" applyFont="1" applyBorder="1" applyAlignment="1">
      <alignment horizontal="right" vertical="center" indent="1"/>
    </xf>
    <xf numFmtId="165" fontId="71"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6" fillId="0" borderId="0" xfId="0" applyNumberFormat="1" applyFont="1" applyFill="1"/>
    <xf numFmtId="165" fontId="0" fillId="0" borderId="0" xfId="0" applyNumberFormat="1" applyFill="1"/>
    <xf numFmtId="169" fontId="60" fillId="0" borderId="0" xfId="0" applyNumberFormat="1" applyFont="1" applyFill="1"/>
    <xf numFmtId="169" fontId="67" fillId="0" borderId="0" xfId="0" applyNumberFormat="1" applyFont="1" applyFill="1"/>
    <xf numFmtId="0" fontId="60" fillId="0" borderId="0" xfId="0" applyFont="1" applyFill="1" applyAlignment="1">
      <alignment wrapText="1"/>
    </xf>
    <xf numFmtId="0" fontId="60" fillId="0" borderId="0" xfId="0" applyFont="1" applyFill="1"/>
    <xf numFmtId="165" fontId="60" fillId="0" borderId="0" xfId="0" applyNumberFormat="1" applyFont="1" applyFill="1"/>
    <xf numFmtId="0" fontId="29" fillId="0" borderId="0" xfId="0" applyFont="1" applyFill="1" applyAlignment="1">
      <alignment wrapText="1"/>
    </xf>
    <xf numFmtId="0" fontId="73"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4" fillId="0" borderId="0" xfId="0" applyNumberFormat="1" applyFont="1" applyFill="1"/>
    <xf numFmtId="0" fontId="66" fillId="0" borderId="0" xfId="0" applyFont="1" applyFill="1" applyAlignment="1">
      <alignment horizontal="right"/>
    </xf>
    <xf numFmtId="165" fontId="66" fillId="0" borderId="0" xfId="0" applyNumberFormat="1" applyFont="1" applyFill="1"/>
    <xf numFmtId="164" fontId="58" fillId="0" borderId="0" xfId="0" applyNumberFormat="1" applyFont="1"/>
    <xf numFmtId="4" fontId="66" fillId="0" borderId="0" xfId="0" applyNumberFormat="1" applyFont="1" applyFill="1" applyAlignment="1">
      <alignment horizontal="right"/>
    </xf>
    <xf numFmtId="4" fontId="66" fillId="0" borderId="0" xfId="0" applyNumberFormat="1" applyFont="1" applyFill="1"/>
    <xf numFmtId="0" fontId="26" fillId="0" borderId="0" xfId="0" applyFont="1" applyFill="1"/>
    <xf numFmtId="0" fontId="58" fillId="0" borderId="0" xfId="0" applyFont="1" applyBorder="1"/>
    <xf numFmtId="165" fontId="18" fillId="0" borderId="13" xfId="0" applyNumberFormat="1" applyFont="1" applyFill="1" applyBorder="1" applyAlignment="1">
      <alignment horizontal="right" vertical="center" indent="1"/>
    </xf>
    <xf numFmtId="165" fontId="63" fillId="0" borderId="13" xfId="0" applyNumberFormat="1" applyFont="1" applyFill="1" applyBorder="1" applyAlignment="1">
      <alignment horizontal="right" vertical="center" indent="1"/>
    </xf>
    <xf numFmtId="165" fontId="58"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165" fontId="24" fillId="0" borderId="0" xfId="0" applyNumberFormat="1" applyFont="1"/>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5"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167" fontId="26" fillId="0" borderId="3"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5" fontId="42"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15" fillId="0" borderId="0" xfId="0" applyFont="1" applyBorder="1"/>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4" fillId="0" borderId="20" xfId="0" applyFont="1" applyBorder="1"/>
    <xf numFmtId="3" fontId="25" fillId="0" borderId="0" xfId="0" applyNumberFormat="1" applyFont="1"/>
    <xf numFmtId="165" fontId="24" fillId="0" borderId="1" xfId="0" applyNumberFormat="1" applyFont="1" applyBorder="1" applyAlignment="1">
      <alignment horizontal="right" indent="1"/>
    </xf>
    <xf numFmtId="165" fontId="28" fillId="0" borderId="1" xfId="0" applyNumberFormat="1" applyFont="1" applyBorder="1" applyAlignment="1">
      <alignment horizontal="right" inden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0" fontId="30" fillId="0" borderId="18" xfId="0" applyFont="1" applyBorder="1" applyAlignment="1">
      <alignmen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0" fontId="23" fillId="0" borderId="17" xfId="16875" applyFont="1" applyFill="1" applyBorder="1" applyAlignment="1">
      <alignment horizontal="left" wrapText="1"/>
    </xf>
    <xf numFmtId="4" fontId="76" fillId="0" borderId="17" xfId="16890" applyNumberFormat="1" applyFont="1" applyFill="1" applyBorder="1" applyAlignment="1">
      <alignment horizontal="right" vertical="center" wrapText="1"/>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3" fontId="24" fillId="0" borderId="0" xfId="0" applyNumberFormat="1" applyFont="1"/>
    <xf numFmtId="0" fontId="51" fillId="0" borderId="0" xfId="0" applyFont="1" applyAlignment="1">
      <alignment horizontal="justify" vertical="center"/>
    </xf>
    <xf numFmtId="0" fontId="22" fillId="0" borderId="3" xfId="16890" applyFont="1" applyFill="1" applyBorder="1" applyAlignment="1">
      <alignment horizontal="left"/>
    </xf>
    <xf numFmtId="3" fontId="22" fillId="0" borderId="3" xfId="16890" applyNumberFormat="1" applyFont="1" applyFill="1" applyBorder="1" applyAlignment="1">
      <alignment horizontal="right"/>
    </xf>
    <xf numFmtId="3" fontId="16" fillId="0" borderId="0" xfId="0" applyNumberFormat="1" applyFont="1"/>
    <xf numFmtId="0" fontId="28" fillId="0" borderId="0" xfId="0" applyFont="1" applyFill="1"/>
    <xf numFmtId="0" fontId="28" fillId="0" borderId="0" xfId="0" applyFont="1"/>
    <xf numFmtId="0" fontId="22" fillId="0" borderId="0" xfId="0" applyFont="1" applyFill="1"/>
    <xf numFmtId="0" fontId="26" fillId="0" borderId="0" xfId="16890" applyFont="1" applyFill="1" applyBorder="1" applyAlignment="1">
      <alignment horizontal="left" wrapText="1"/>
    </xf>
    <xf numFmtId="0" fontId="22" fillId="0" borderId="0" xfId="16890" applyFont="1" applyFill="1" applyBorder="1" applyAlignment="1">
      <alignment horizontal="left" wrapText="1"/>
    </xf>
    <xf numFmtId="0" fontId="26" fillId="0" borderId="0" xfId="16890" quotePrefix="1" applyFont="1" applyFill="1" applyBorder="1" applyAlignment="1">
      <alignment horizontal="left" wrapText="1"/>
    </xf>
    <xf numFmtId="0" fontId="26" fillId="0" borderId="0" xfId="16890" applyFont="1" applyFill="1" applyBorder="1" applyAlignment="1">
      <alignment horizontal="left" wrapText="1" indent="2"/>
    </xf>
    <xf numFmtId="0" fontId="26" fillId="0" borderId="0" xfId="0" applyFont="1" applyFill="1" applyAlignment="1">
      <alignment horizontal="left" vertical="top" indent="2"/>
    </xf>
    <xf numFmtId="0" fontId="26" fillId="0" borderId="43" xfId="0" applyFont="1" applyFill="1" applyBorder="1"/>
    <xf numFmtId="165" fontId="16" fillId="0" borderId="13" xfId="21872" applyNumberFormat="1" applyFont="1" applyFill="1" applyBorder="1" applyAlignment="1">
      <alignment horizontal="right" vertical="center" indent="1"/>
    </xf>
    <xf numFmtId="165" fontId="16" fillId="0" borderId="13" xfId="21872" applyNumberFormat="1" applyFont="1" applyFill="1" applyBorder="1" applyAlignment="1">
      <alignment horizontal="center" vertical="center"/>
    </xf>
    <xf numFmtId="3" fontId="24" fillId="0" borderId="0" xfId="0" applyNumberFormat="1" applyFont="1" applyFill="1"/>
    <xf numFmtId="167" fontId="26" fillId="0" borderId="3" xfId="16890" applyNumberFormat="1" applyFont="1" applyFill="1" applyBorder="1" applyAlignment="1">
      <alignment horizontal="right" vertical="center" indent="1"/>
    </xf>
    <xf numFmtId="0" fontId="77" fillId="0" borderId="0" xfId="0" applyFont="1"/>
    <xf numFmtId="0" fontId="78" fillId="0" borderId="22" xfId="0" applyFont="1" applyBorder="1" applyAlignment="1">
      <alignment horizontal="right" vertical="top"/>
    </xf>
    <xf numFmtId="165" fontId="79" fillId="0" borderId="13" xfId="0" applyNumberFormat="1" applyFont="1" applyBorder="1" applyAlignment="1">
      <alignment horizontal="right" vertical="center" indent="1"/>
    </xf>
    <xf numFmtId="165" fontId="80" fillId="0" borderId="18" xfId="0" applyNumberFormat="1" applyFont="1" applyBorder="1" applyAlignment="1">
      <alignment horizontal="right" vertical="center"/>
    </xf>
    <xf numFmtId="165" fontId="79" fillId="0" borderId="13" xfId="0" applyNumberFormat="1" applyFont="1" applyBorder="1" applyAlignment="1">
      <alignment horizontal="right" vertical="top" indent="1"/>
    </xf>
    <xf numFmtId="165" fontId="79" fillId="0" borderId="0" xfId="0" applyNumberFormat="1" applyFont="1" applyAlignment="1">
      <alignment horizontal="right" vertical="top" indent="1"/>
    </xf>
    <xf numFmtId="165" fontId="81" fillId="0" borderId="18" xfId="0" applyNumberFormat="1" applyFont="1" applyBorder="1" applyAlignment="1">
      <alignment horizontal="right" vertical="top"/>
    </xf>
    <xf numFmtId="165" fontId="79" fillId="0" borderId="13" xfId="0" applyNumberFormat="1" applyFont="1" applyBorder="1" applyAlignment="1">
      <alignment horizontal="right" indent="1"/>
    </xf>
    <xf numFmtId="165" fontId="39" fillId="0" borderId="0" xfId="0" applyNumberFormat="1" applyFont="1"/>
    <xf numFmtId="165" fontId="79" fillId="0" borderId="13" xfId="0" applyNumberFormat="1" applyFont="1" applyBorder="1" applyAlignment="1" applyProtection="1">
      <alignment horizontal="right" indent="1"/>
      <protection locked="0" hidden="1"/>
    </xf>
    <xf numFmtId="165" fontId="45" fillId="0" borderId="0" xfId="0" applyNumberFormat="1" applyFont="1"/>
    <xf numFmtId="14" fontId="53" fillId="10" borderId="19" xfId="21871" applyNumberFormat="1" applyFont="1" applyFill="1" applyBorder="1" applyAlignment="1">
      <alignment horizontal="right" vertical="center" wrapText="1"/>
    </xf>
    <xf numFmtId="14" fontId="53" fillId="0" borderId="19" xfId="21871" applyNumberFormat="1" applyFont="1" applyFill="1" applyBorder="1" applyAlignment="1">
      <alignment horizontal="right" vertical="center" wrapText="1"/>
    </xf>
    <xf numFmtId="0" fontId="40" fillId="0" borderId="22" xfId="0" applyFont="1" applyBorder="1" applyAlignment="1">
      <alignment horizontal="right" vertical="top"/>
    </xf>
    <xf numFmtId="165" fontId="21" fillId="0" borderId="0" xfId="0" applyNumberFormat="1" applyFont="1"/>
    <xf numFmtId="0" fontId="39" fillId="0" borderId="0" xfId="0" applyFont="1" applyFill="1"/>
    <xf numFmtId="165" fontId="15" fillId="0" borderId="0" xfId="0" applyNumberFormat="1" applyFont="1" applyBorder="1"/>
    <xf numFmtId="165" fontId="16" fillId="0" borderId="0" xfId="0" applyNumberFormat="1" applyFont="1" applyFill="1" applyAlignment="1">
      <alignment horizontal="center" vertical="center"/>
    </xf>
    <xf numFmtId="165" fontId="18" fillId="0" borderId="0" xfId="0" applyNumberFormat="1" applyFont="1" applyFill="1" applyAlignment="1">
      <alignment horizontal="right" vertical="center"/>
    </xf>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07" Type="http://schemas.openxmlformats.org/officeDocument/2006/relationships/externalLink" Target="externalLinks/externalLink8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externalLink" Target="externalLinks/externalLink66.xml"/><Relationship Id="rId102" Type="http://schemas.openxmlformats.org/officeDocument/2006/relationships/externalLink" Target="externalLinks/externalLink81.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13" Type="http://schemas.openxmlformats.org/officeDocument/2006/relationships/revisionHeaders" Target="revisions/revisionHeaders.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14" Type="http://schemas.openxmlformats.org/officeDocument/2006/relationships/usernames" Target="revisions/userNames.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theme" Target="theme/theme1.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nagr Zarządu_16-15'!NN:$NT"/>
      <definedName name="sdf" refersTo="='nagr Zarządu_16-15'!SDF:$SHD"/>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y rachunek"/>
      <sheetName val="Noty bilans"/>
      <sheetName val="File Details"/>
      <sheetName val="status"/>
      <sheetName val="kursy zestawienie"/>
      <sheetName val="wybrane dane finansowe"/>
      <sheetName val="P&amp;L"/>
      <sheetName val="BS"/>
      <sheetName val="13 CF"/>
      <sheetName val="11 kapitały Skons 31.12.2005"/>
      <sheetName val="11 kapitały Skons 31.12.2004"/>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v>
          </cell>
        </row>
      </sheetData>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13" Type="http://schemas.openxmlformats.org/officeDocument/2006/relationships/revisionLog" Target="revisionLog13.xml"/><Relationship Id="rId18" Type="http://schemas.openxmlformats.org/officeDocument/2006/relationships/revisionLog" Target="revisionLog18.xml"/><Relationship Id="rId26" Type="http://schemas.openxmlformats.org/officeDocument/2006/relationships/revisionLog" Target="revisionLog26.xml"/><Relationship Id="rId3" Type="http://schemas.openxmlformats.org/officeDocument/2006/relationships/revisionLog" Target="revisionLog3.xml"/><Relationship Id="rId21" Type="http://schemas.openxmlformats.org/officeDocument/2006/relationships/revisionLog" Target="revisionLog21.xml"/><Relationship Id="rId7" Type="http://schemas.openxmlformats.org/officeDocument/2006/relationships/revisionLog" Target="revisionLog7.xml"/><Relationship Id="rId12" Type="http://schemas.openxmlformats.org/officeDocument/2006/relationships/revisionLog" Target="revisionLog12.xml"/><Relationship Id="rId17" Type="http://schemas.openxmlformats.org/officeDocument/2006/relationships/revisionLog" Target="revisionLog17.xml"/><Relationship Id="rId25" Type="http://schemas.openxmlformats.org/officeDocument/2006/relationships/revisionLog" Target="revisionLog25.xml"/><Relationship Id="rId2" Type="http://schemas.openxmlformats.org/officeDocument/2006/relationships/revisionLog" Target="revisionLog2.xml"/><Relationship Id="rId16" Type="http://schemas.openxmlformats.org/officeDocument/2006/relationships/revisionLog" Target="revisionLog16.xml"/><Relationship Id="rId20" Type="http://schemas.openxmlformats.org/officeDocument/2006/relationships/revisionLog" Target="revisionLog20.xml"/><Relationship Id="rId1" Type="http://schemas.openxmlformats.org/officeDocument/2006/relationships/revisionLog" Target="revisionLog1.xml"/><Relationship Id="rId6" Type="http://schemas.openxmlformats.org/officeDocument/2006/relationships/revisionLog" Target="revisionLog6.xml"/><Relationship Id="rId11" Type="http://schemas.openxmlformats.org/officeDocument/2006/relationships/revisionLog" Target="revisionLog11.xml"/><Relationship Id="rId24" Type="http://schemas.openxmlformats.org/officeDocument/2006/relationships/revisionLog" Target="revisionLog24.xml"/><Relationship Id="rId5" Type="http://schemas.openxmlformats.org/officeDocument/2006/relationships/revisionLog" Target="revisionLog5.xml"/><Relationship Id="rId15" Type="http://schemas.openxmlformats.org/officeDocument/2006/relationships/revisionLog" Target="revisionLog15.xml"/><Relationship Id="rId23" Type="http://schemas.openxmlformats.org/officeDocument/2006/relationships/revisionLog" Target="revisionLog23.xml"/><Relationship Id="rId28" Type="http://schemas.openxmlformats.org/officeDocument/2006/relationships/revisionLog" Target="revisionLog28.xml"/><Relationship Id="rId10" Type="http://schemas.openxmlformats.org/officeDocument/2006/relationships/revisionLog" Target="revisionLog10.xml"/><Relationship Id="rId19" Type="http://schemas.openxmlformats.org/officeDocument/2006/relationships/revisionLog" Target="revisionLog19.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 Id="rId22" Type="http://schemas.openxmlformats.org/officeDocument/2006/relationships/revisionLog" Target="revisionLog22.xml"/><Relationship Id="rId27" Type="http://schemas.openxmlformats.org/officeDocument/2006/relationships/revisionLog" Target="revisionLog27.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E685CA3-6058-4EF9-ABE5-C4A7F2CA023D}" diskRevisions="1" revisionId="2285" version="5">
  <header guid="{235E177D-A4F5-4DD3-99AB-4F2770A22B38}" dateTime="2020-07-10T08:54:48" maxSheetId="22" userName="Dziadczyk Marzena" r:id="rId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4A97E45-A0DE-4615-A0D5-F8205B14B6E7}" dateTime="2020-07-10T08:55:20" maxSheetId="22" userName="Dziadczyk Marzena" r:id="rId2" minRId="1" maxRId="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736E35F-C455-4795-AFA1-290EC131E542}" dateTime="2020-07-10T08:57:32" maxSheetId="22" userName="Dziadczyk Marzena" r:id="rId3" minRId="4" maxRId="1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9CBE8D5-3242-49BA-A01C-DA9CAD048008}" dateTime="2020-07-10T08:57:59" maxSheetId="22" userName="Stadler Dorota" r:id="rId4" minRId="12" maxRId="2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D8A9FEF-3B3B-4BE8-8933-4FBA88939464}" dateTime="2020-07-10T08:58:47" maxSheetId="22" userName="Stadler Dorota" r:id="rId5" minRId="28" maxRId="3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B840965-741A-4EF7-A4A8-273B8F44EAF0}" dateTime="2020-07-10T08:59:29" maxSheetId="22" userName="Dziadczyk Marzena" r:id="rId6" minRId="3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BB88952-5304-4EDB-AE60-A0433F325F9C}" dateTime="2020-07-10T09:04:49" maxSheetId="22" userName="Stadler Dorota" r:id="rId7" minRId="36" maxRId="6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6AAC622-2E6A-48CF-A259-039D8BD41963}" dateTime="2020-07-10T09:05:45" maxSheetId="22" userName="Stadler Dorota" r:id="rId8" minRId="66" maxRId="6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A028A2F-CD62-498B-BC9B-7514900248A3}" dateTime="2020-07-10T09:07:25" maxSheetId="22" userName="Stadler Dorota" r:id="rId9" minRId="68" maxRId="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7AEBC9F-65B6-4737-BEE5-22198CCD0622}" dateTime="2020-07-10T09:08:09" maxSheetId="22" userName="Stadler Dorota" r:id="rId10" minRId="74" maxRId="8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8277CFF-3CC2-4551-8547-944DADAFBD5E}" dateTime="2020-07-10T09:09:52" maxSheetId="22" userName="Stadler Dorota" r:id="rId11" minRId="88" maxRId="9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6BFF66E-A0DA-4801-A7A5-F9DFF9FFA905}" dateTime="2020-07-10T09:10:53" maxSheetId="22" userName="Stadler Dorota" r:id="rId12" minRId="99" maxRId="10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16BFA31-34DE-41EB-971C-7AB61541C6EC}" dateTime="2020-07-10T09:23:33" maxSheetId="22" userName="Kozłowska Agnieszka B" r:id="rId13" minRId="105" maxRId="11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88F0698-33ED-4403-B53A-8AF3A8CDF755}" dateTime="2020-07-10T09:28:34" maxSheetId="22" userName="Stadler Dorota" r:id="rId1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4D8494F-7222-4E3B-9239-9ED203157C83}" dateTime="2020-07-10T09:31:38" maxSheetId="22" userName="Kozłowska Agnieszka B" r:id="rId1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BEF7958-1625-4AED-AC9B-6A37447B93BF}" dateTime="2020-07-10T09:52:02" maxSheetId="22" userName="Stadler Dorota" r:id="rId16" minRId="122" maxRId="12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26857493-8F2A-4EEB-AE3C-46F9CA8F25B4}" dateTime="2020-07-10T09:56:30" maxSheetId="22" userName="Stadler Dorota" r:id="rId1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37CA2F5-E5B9-4B27-A089-CC1E1E0E0E43}" dateTime="2020-07-10T10:25:38" maxSheetId="22" userName="Stadler Dorota" r:id="rId18" minRId="133" maxRId="14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BFA6F60-7A90-49D5-911F-DDE14D097616}" dateTime="2020-07-10T14:44:49" maxSheetId="22" userName="Stadler Dorota" r:id="rId1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A911C39-217E-4104-B3F7-639E1353D655}" dateTime="2020-07-14T12:12:07" maxSheetId="22" userName="Kosowska Bożena" r:id="rId20" minRId="14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2143E260-28A0-41F2-830D-7F314DD5B540}" dateTime="2020-07-16T09:06:21" maxSheetId="22" userName="Chudyma Marta" r:id="rId21" minRId="148" maxRId="17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86EA4A0-6B10-47E3-8D03-DF31E7AE65D4}" dateTime="2020-07-16T10:04:16" maxSheetId="22" userName="Chudyma Marta" r:id="rId22" minRId="182" maxRId="19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89C058B-C42B-4BC1-9893-3C0077A1A5A3}" dateTime="2020-07-28T20:22:00" maxSheetId="22" userName="Dowżycka Agnieszka" r:id="rId23" minRId="196" maxRId="44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EF0E294-DE54-4CE9-BF6C-89BA6B97C9F7}" dateTime="2020-07-28T20:25:17" maxSheetId="22" userName="Dowżycka Agnieszka" r:id="rId24" minRId="444" maxRId="210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BEA0B12-F934-4303-ACCE-0CD34D653E07}" dateTime="2020-07-28T20:29:34" maxSheetId="22" userName="Dowżycka Agnieszka" r:id="rId2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E3B07CF-65A0-47A3-844E-E5471CB63A18}" dateTime="2020-07-28T20:30:16" maxSheetId="22" userName="Dowżycka Agnieszka" r:id="rId26" minRId="2106" maxRId="214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1B4937C-69C1-4FF2-ACC9-315F383A49DD}" dateTime="2020-07-28T20:30:58" maxSheetId="22" userName="Dowżycka Agnieszka" r:id="rId27" minRId="2147" maxRId="228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E685CA3-6058-4EF9-ABE5-C4A7F2CA023D}" dateTime="2020-07-28T23:14:06" maxSheetId="22" userName="Dowżycka Agnieszka" r:id="rId2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 sId="13" numFmtId="34">
    <oc r="Q3">
      <f>'P:\GIELDA\2020\PÓŁROCZE 2020\[SAB PSR 2020.xlsx]Papiery do obrotu'!$B$4</f>
    </oc>
    <nc r="Q3">
      <v>1754874</v>
    </nc>
  </rcc>
  <rcc rId="75" sId="13" numFmtId="34">
    <oc r="Q4">
      <f>'P:\GIELDA\2020\PÓŁROCZE 2020\[SAB PSR 2020.xlsx]Papiery do obrotu'!$B$9</f>
    </oc>
    <nc r="Q4">
      <v>0</v>
    </nc>
  </rcc>
  <rcc rId="76" sId="13" numFmtId="34">
    <oc r="Q5">
      <f>'P:\GIELDA\2020\PÓŁROCZE 2020\[SAB PSR 2020.xlsx]Papiery do obrotu'!$B$11</f>
    </oc>
    <nc r="Q5">
      <v>879509</v>
    </nc>
  </rcc>
  <rcc rId="77" sId="13" numFmtId="34">
    <oc r="Q9">
      <f>'P:\GIELDA\2020\PÓŁROCZE 2020\[SAB PSR 2020.xlsx]Papiery do obrotu'!$B$20</f>
    </oc>
    <nc r="Q9">
      <v>59240</v>
    </nc>
  </rcc>
  <rcc rId="78" sId="13" numFmtId="34">
    <oc r="Q11">
      <f>'P:\GIELDA\2020\PÓŁROCZE 2020\[SAB PSR 2020.xlsx]Papiery do obrotu'!$B$22</f>
    </oc>
    <nc r="Q11">
      <v>0</v>
    </nc>
  </rcc>
  <rcc rId="79" sId="13" numFmtId="34">
    <oc r="Q13">
      <f>'P:\GIELDA\2020\PÓŁROCZE 2020\[SAB PSR 2020.xlsx]Papiery do obrotu'!$B$24</f>
    </oc>
    <nc r="Q13">
      <v>13106</v>
    </nc>
  </rcc>
  <rcc rId="80" sId="13" numFmtId="34">
    <oc r="Q14">
      <f>'P:\GIELDA\2020\PÓŁROCZE 2020\[SAB PSR 2020.xlsx]Papiery do obrotu'!$B$25</f>
    </oc>
    <nc r="Q14">
      <v>13655</v>
    </nc>
  </rcc>
  <rcc rId="81" sId="13" numFmtId="34">
    <oc r="Q28">
      <f>'P:\GIELDA\2020\PÓŁROCZE 2020\[SAB PSR 2020.xlsx]Papiery do obrotu'!$C$4</f>
    </oc>
    <nc r="Q28">
      <v>1736358</v>
    </nc>
  </rcc>
  <rcc rId="82" sId="13" numFmtId="34">
    <oc r="Q29">
      <f>'P:\GIELDA\2020\PÓŁROCZE 2020\[SAB PSR 2020.xlsx]Papiery do obrotu'!$C$9</f>
    </oc>
    <nc r="Q29">
      <v>0</v>
    </nc>
  </rcc>
  <rcc rId="83" sId="13" numFmtId="34">
    <oc r="Q30">
      <f>'P:\GIELDA\2020\PÓŁROCZE 2020\[SAB PSR 2020.xlsx]Papiery do obrotu'!$C$11</f>
    </oc>
    <nc r="Q30">
      <v>920254</v>
    </nc>
  </rcc>
  <rcc rId="84" sId="13" numFmtId="34">
    <oc r="Q31">
      <f>'P:\GIELDA\2020\PÓŁROCZE 2020\[SAB PSR 2020.xlsx]Papiery do obrotu'!$C$27</f>
    </oc>
    <nc r="Q31">
      <v>210553</v>
    </nc>
  </rcc>
  <rcc rId="85" sId="13" numFmtId="34">
    <oc r="Q20">
      <f>'P:\GIELDA\2020\PÓŁROCZE 2020\[SAB PSR 2020.xlsx]Pochodne zabezpieczające'!$B$4</f>
    </oc>
    <nc r="Q20">
      <v>30546</v>
    </nc>
  </rcc>
  <rcc rId="86" sId="13" numFmtId="34">
    <oc r="Q36">
      <f>'P:\GIELDA\2020\PÓŁROCZE 2020\[SAB PSR 2020.xlsx]Pochodne zabezpieczające'!$C$3</f>
    </oc>
    <nc r="Q36">
      <v>409101</v>
    </nc>
  </rcc>
  <rcc rId="87" sId="13" numFmtId="34">
    <oc r="Q37">
      <f>'P:\GIELDA\2020\PÓŁROCZE 2020\[SAB PSR 2020.xlsx]Pochodne zabezpieczające'!$C$4</f>
    </oc>
    <nc r="Q37">
      <v>1233706</v>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P1" start="0" length="0">
    <dxf>
      <font>
        <b/>
        <sz val="8"/>
        <color rgb="FFCC0000"/>
        <name val="Open Sans"/>
        <scheme val="none"/>
      </font>
      <alignment horizontal="right" vertical="center" wrapText="0" readingOrder="0"/>
      <border outline="0">
        <top style="thin">
          <color indexed="9"/>
        </top>
        <bottom style="medium">
          <color rgb="FFCC0000"/>
        </bottom>
      </border>
    </dxf>
  </rfmt>
  <rfmt sheetId="7" sqref="P2"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7" sqref="P3"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7" sqref="P4"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88" sId="7" odxf="1" dxf="1" numFmtId="34">
    <nc r="P5">
      <v>0</v>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cc rId="89" sId="7" odxf="1" dxf="1" numFmtId="34">
    <nc r="P6">
      <v>0</v>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fmt sheetId="7" sqref="P7"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90" sId="7" odxf="1" dxf="1">
    <nc r="P8">
      <f>SUM(P2:P7)</f>
    </nc>
    <odxf>
      <font>
        <b val="0"/>
        <sz val="11"/>
        <color theme="1"/>
        <name val="Calibri"/>
        <scheme val="minor"/>
      </font>
      <numFmt numFmtId="0" formatCode="General"/>
      <alignment horizontal="general" vertical="bottom" indent="0" readingOrder="0"/>
      <border outline="0">
        <top/>
        <bottom/>
      </border>
    </odxf>
    <n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fmt sheetId="7" sqref="P9"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7" sqref="P10"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91" sId="7" odxf="1" s="1" dxf="1">
    <nc r="P11">
      <f>SUM(P9:P10)</f>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auto="1"/>
        <name val="Open Sans"/>
        <scheme val="none"/>
      </font>
      <numFmt numFmtId="165" formatCode="_(* #\ ###\ ##0_);_(* \(#\ ###\ ##0\);_(* &quot;-&quot;_);_(@_)"/>
      <alignment horizontal="right" vertical="center" indent="1" readingOrder="0"/>
    </ndxf>
  </rcc>
  <rcc rId="92" sId="7" odxf="1" dxf="1">
    <nc r="P12">
      <f>P8+P11</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center" readingOrder="0"/>
      <border outline="0">
        <top style="thin">
          <color rgb="FFEC0000"/>
        </top>
        <bottom style="thin">
          <color rgb="FFEC0000"/>
        </bottom>
      </border>
    </ndxf>
  </rcc>
  <rcc rId="93" sId="7" odxf="1" dxf="1">
    <nc r="P13">
      <f>'P&amp;L'!P13-P12</f>
    </nc>
    <odxf>
      <font>
        <sz val="11"/>
        <color theme="1"/>
        <name val="Calibri"/>
        <scheme val="minor"/>
      </font>
      <numFmt numFmtId="0" formatCode="General"/>
    </odxf>
    <ndxf>
      <font>
        <sz val="11"/>
        <color theme="0"/>
        <name val="Calibri"/>
        <scheme val="minor"/>
      </font>
      <numFmt numFmtId="165" formatCode="_(* #\ ###\ ##0_);_(* \(#\ ###\ ##0\);_(* &quot;-&quot;_);_(@_)"/>
    </ndxf>
  </rcc>
  <rcc rId="94" sId="7">
    <nc r="P1" t="inlineStr">
      <is>
        <t>II Q 2020</t>
      </is>
    </nc>
  </rcc>
  <rcv guid="{9AF4A83C-CF57-4B40-8A74-6A0EA6C2FE5C}" action="delete"/>
  <rdn rId="0" localSheetId="2" customView="1" name="Z_9AF4A83C_CF57_4B40_8A74_6A0EA6C2FE5C_.wvu.PrintArea" hidden="1" oldHidden="1">
    <formula>BS!$A$1:$P$50</formula>
    <oldFormula>BS!$A$1:$P$50</oldFormula>
  </rdn>
  <rdn rId="0" localSheetId="7" customView="1" name="Z_9AF4A83C_CF57_4B40_8A74_6A0EA6C2FE5C_.wvu.Cols" hidden="1" oldHidden="1">
    <formula>'Wynik inwestycyjny'!$C:$N</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 sId="7">
    <nc r="P2">
      <f>'P:\GIELDA\2020\PÓŁROCZE 2020\[SAB PSR 2020.xlsx]noty rachunkowe'!$B$46</f>
    </nc>
  </rcc>
  <rcc rId="100" sId="7">
    <nc r="P3">
      <f>'P:\GIELDA\2020\PÓŁROCZE 2020\[SAB PSR 2020.xlsx]noty rachunkowe'!$B$47</f>
    </nc>
  </rcc>
  <rcc rId="101" sId="7">
    <nc r="P4">
      <f>'P:\GIELDA\2020\PÓŁROCZE 2020\[SAB PSR 2020.xlsx]noty rachunkowe'!$B$48</f>
    </nc>
  </rcc>
  <rcc rId="102" sId="7">
    <nc r="P7">
      <f>'P:\GIELDA\2020\PÓŁROCZE 2020\[SAB PSR 2020.xlsx]noty rachunkowe'!$B$49</f>
    </nc>
  </rcc>
  <rcc rId="103" sId="7">
    <nc r="P9">
      <f>'P:\GIELDA\2020\PÓŁROCZE 2020\[SAB PSR 2020.xlsx]noty rachunkowe'!$B$51</f>
    </nc>
  </rcc>
  <rcc rId="104" sId="7">
    <nc r="P10">
      <f>'P:\GIELDA\2020\PÓŁROCZE 2020\[SAB PSR 2020.xlsx]noty rachunkowe'!$B$52</f>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1" sqref="P2" start="0" length="0">
    <dxf>
      <font>
        <b/>
        <sz val="8"/>
        <color rgb="FFCC0000"/>
        <name val="Open Sans"/>
        <scheme val="none"/>
      </font>
      <numFmt numFmtId="19" formatCode="dd/mm/yyyy"/>
      <alignment horizontal="right" vertical="center" wrapText="0" readingOrder="0"/>
      <border outline="0">
        <top style="thin">
          <color indexed="9"/>
        </top>
        <bottom style="medium">
          <color rgb="FFCC0000"/>
        </bottom>
      </border>
    </dxf>
  </rfmt>
  <rfmt sheetId="6" s="1" sqref="P3" start="0" length="0">
    <dxf>
      <font>
        <sz val="8"/>
        <color auto="1"/>
        <name val="Open Sans"/>
        <scheme val="none"/>
      </font>
      <alignment horizontal="right" vertical="center" wrapText="0" readingOrder="0"/>
      <border outline="0">
        <top style="dotted">
          <color rgb="FF6F7779"/>
        </top>
        <bottom style="dotted">
          <color rgb="FF6F7779"/>
        </bottom>
      </border>
    </dxf>
  </rfmt>
  <rfmt sheetId="6" s="1" sqref="P4" start="0" length="0">
    <dxf>
      <font>
        <sz val="8"/>
        <color auto="1"/>
        <name val="Open Sans"/>
        <scheme val="none"/>
      </font>
      <alignment horizontal="right" vertical="center" wrapText="0" readingOrder="0"/>
      <border outline="0">
        <top style="dotted">
          <color rgb="FF6F7779"/>
        </top>
        <bottom style="dotted">
          <color rgb="FF6F7779"/>
        </bottom>
      </border>
    </dxf>
  </rfmt>
  <rcc rId="105" sId="6" odxf="1" s="1" dxf="1" numFmtId="34">
    <nc r="P5">
      <v>0</v>
    </nc>
    <odxf>
      <font>
        <b val="0"/>
        <i val="0"/>
        <strike val="0"/>
        <condense val="0"/>
        <extend val="0"/>
        <outline val="0"/>
        <shadow val="0"/>
        <u val="none"/>
        <vertAlign val="baseline"/>
        <sz val="11"/>
        <color theme="1"/>
        <name val="Calibri"/>
        <scheme val="minor"/>
      </font>
      <numFmt numFmtId="165" formatCode="_(* #\ ###\ ##0_);_(* \(#\ ###\ ##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protection locked="1" hidden="0"/>
    </odxf>
    <ndxf>
      <font>
        <sz val="8"/>
        <color auto="1"/>
        <name val="Open Sans"/>
        <scheme val="none"/>
      </font>
      <alignment horizontal="right" vertical="center" wrapText="0" readingOrder="0"/>
      <border outline="0">
        <top style="dotted">
          <color rgb="FF6F7779"/>
        </top>
        <bottom style="dotted">
          <color rgb="FF6F7779"/>
        </bottom>
      </border>
    </ndxf>
  </rcc>
  <rcc rId="106" sId="6" odxf="1" s="1" dxf="1" numFmtId="34">
    <nc r="P6">
      <v>0</v>
    </nc>
    <odxf>
      <font>
        <b val="0"/>
        <i val="0"/>
        <strike val="0"/>
        <condense val="0"/>
        <extend val="0"/>
        <outline val="0"/>
        <shadow val="0"/>
        <u val="none"/>
        <vertAlign val="baseline"/>
        <sz val="11"/>
        <color theme="1"/>
        <name val="Calibri"/>
        <scheme val="minor"/>
      </font>
      <numFmt numFmtId="165" formatCode="_(* #\ ###\ ##0_);_(* \(#\ ###\ ##0\);_(* &quot;-&quot;_);_(@_)"/>
      <fill>
        <patternFill patternType="none">
          <fgColor indexed="64"/>
          <bgColor indexed="65"/>
        </patternFill>
      </fill>
      <alignment horizontal="general" vertical="bottom" textRotation="0" wrapText="1" indent="0" justifyLastLine="0" shrinkToFit="0" readingOrder="0"/>
      <border diagonalUp="0" diagonalDown="0" outline="0">
        <left/>
        <right/>
        <top/>
        <bottom/>
      </border>
      <protection locked="1" hidden="0"/>
    </odxf>
    <ndxf>
      <font>
        <sz val="8"/>
        <color auto="1"/>
        <name val="Open Sans"/>
        <scheme val="none"/>
      </font>
      <alignment horizontal="right" vertical="center" wrapText="0" readingOrder="0"/>
      <border outline="0">
        <top style="dotted">
          <color rgb="FF6F7779"/>
        </top>
        <bottom style="dotted">
          <color rgb="FF6F7779"/>
        </bottom>
      </border>
    </ndxf>
  </rcc>
  <rfmt sheetId="6" s="1" sqref="P7" start="0" length="0">
    <dxf>
      <font>
        <sz val="8"/>
        <color auto="1"/>
        <name val="Open Sans"/>
        <scheme val="none"/>
      </font>
      <alignment horizontal="right" vertical="center" wrapText="0" readingOrder="0"/>
      <border outline="0">
        <top style="dotted">
          <color rgb="FF6F7779"/>
        </top>
        <bottom style="dotted">
          <color rgb="FF6F7779"/>
        </bottom>
      </border>
    </dxf>
  </rfmt>
  <rfmt sheetId="6" s="1" sqref="P8" start="0" length="0">
    <dxf>
      <font>
        <sz val="8"/>
        <color auto="1"/>
        <name val="Open Sans"/>
        <scheme val="none"/>
      </font>
      <alignment horizontal="right" vertical="center" wrapText="0" readingOrder="0"/>
      <border outline="0">
        <top style="dotted">
          <color rgb="FF6F7779"/>
        </top>
        <bottom style="dotted">
          <color rgb="FF6F7779"/>
        </bottom>
      </border>
    </dxf>
  </rfmt>
  <rfmt sheetId="6" s="1" sqref="P9" start="0" length="0">
    <dxf>
      <font>
        <sz val="8"/>
        <color auto="1"/>
        <name val="Open Sans"/>
        <scheme val="none"/>
      </font>
      <alignment horizontal="right" vertical="center" wrapText="0" readingOrder="0"/>
      <border outline="0">
        <top style="dotted">
          <color rgb="FF6F7779"/>
        </top>
        <bottom style="dotted">
          <color rgb="FF6F7779"/>
        </bottom>
      </border>
    </dxf>
  </rfmt>
  <rcc rId="107" sId="6" odxf="1" s="1" dxf="1">
    <nc r="P10">
      <f>SUM(P3:P9)</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5" formatCode="_(* #\ ###\ ##0_);_(* \(#\ ###\ ##0\);_(* &quot;-&quot;_);_(@_)"/>
      <alignment horizontal="right" vertical="center" readingOrder="0"/>
      <border outline="0">
        <top style="thin">
          <color rgb="FFEC0000"/>
        </top>
        <bottom style="thin">
          <color rgb="FFEC0000"/>
        </bottom>
      </border>
    </ndxf>
  </rcc>
  <rfmt sheetId="6" sqref="P11" start="0" length="0">
    <dxf>
      <alignment vertical="bottom" wrapText="0" readingOrder="0"/>
    </dxf>
  </rfmt>
  <rfmt sheetId="6" sqref="P12" start="0" length="0">
    <dxf>
      <alignment vertical="bottom" wrapText="0" readingOrder="0"/>
    </dxf>
  </rfmt>
  <rfmt sheetId="6" sqref="P13" start="0" length="0">
    <dxf>
      <alignment vertical="bottom" wrapText="0" readingOrder="0"/>
    </dxf>
  </rfmt>
  <rfmt sheetId="6" sqref="P14" start="0" length="0">
    <dxf>
      <alignment vertical="bottom" wrapText="0" readingOrder="0"/>
    </dxf>
  </rfmt>
  <rfmt sheetId="6" sqref="P15" start="0" length="0">
    <dxf>
      <alignment vertical="bottom" wrapText="0" readingOrder="0"/>
    </dxf>
  </rfmt>
  <rfmt sheetId="6" sqref="P16" start="0" length="0">
    <dxf>
      <alignment vertical="bottom" wrapText="0" readingOrder="0"/>
    </dxf>
  </rfmt>
  <rfmt sheetId="6" sqref="P17" start="0" length="0">
    <dxf>
      <alignment vertical="bottom" wrapText="0" readingOrder="0"/>
    </dxf>
  </rfmt>
  <rfmt sheetId="6" sqref="P18" start="0" length="0">
    <dxf>
      <alignment vertical="bottom" wrapText="0" readingOrder="0"/>
    </dxf>
  </rfmt>
  <rfmt sheetId="6" sqref="P1:P1048576" start="0" length="0">
    <dxf>
      <alignment vertical="bottom" wrapText="0" readingOrder="0"/>
    </dxf>
  </rfmt>
  <rcc rId="108" sId="6">
    <nc r="P2" t="inlineStr">
      <is>
        <t>II Q 2020</t>
      </is>
    </nc>
  </rcc>
  <rcc rId="109" sId="6" numFmtId="34">
    <nc r="P3">
      <v>223097</v>
    </nc>
  </rcc>
  <rcc rId="110" sId="6" numFmtId="34">
    <nc r="P4">
      <v>-174682</v>
    </nc>
  </rcc>
  <rcc rId="111" sId="6" numFmtId="34">
    <nc r="P7">
      <v>3422</v>
    </nc>
  </rcc>
  <rcc rId="112" sId="6" numFmtId="34">
    <nc r="P8">
      <v>15481</v>
    </nc>
  </rcc>
  <rcc rId="113" sId="6" numFmtId="34">
    <nc r="P9">
      <v>-8706</v>
    </nc>
  </rcc>
  <rcv guid="{687A4863-1825-4D63-B732-E76682E6DE4F}" action="delete"/>
  <rdn rId="0" localSheetId="2" customView="1" name="Z_687A4863_1825_4D63_B732_E76682E6DE4F_.wvu.PrintArea" hidden="1" oldHidden="1">
    <formula>BS!$A$1:$P$50</formula>
    <oldFormula>BS!$A$1:$P$50</oldFormula>
  </rdn>
  <rdn rId="0" localSheetId="13" customView="1" name="Z_687A4863_1825_4D63_B732_E76682E6DE4F_.wvu.Cols" hidden="1" oldHidden="1">
    <formula>'Aktywa i zobow. fin. do obrotu'!$M:$P</formula>
    <oldFormula>'Aktywa i zobow. fin. do obrotu'!$M:$P</oldFormula>
  </rdn>
  <rcv guid="{687A4863-1825-4D63-B732-E76682E6DE4F}"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F4A83C-CF57-4B40-8A74-6A0EA6C2FE5C}" action="delete"/>
  <rdn rId="0" localSheetId="2" customView="1" name="Z_9AF4A83C_CF57_4B40_8A74_6A0EA6C2FE5C_.wvu.PrintArea" hidden="1" oldHidden="1">
    <formula>BS!$A$1:$P$50</formula>
    <oldFormula>BS!$A$1:$P$50</old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87A4863-1825-4D63-B732-E76682E6DE4F}" action="delete"/>
  <rdn rId="0" localSheetId="2" customView="1" name="Z_687A4863_1825_4D63_B732_E76682E6DE4F_.wvu.PrintArea" hidden="1" oldHidden="1">
    <formula>BS!$A$1:$P$50</formula>
    <oldFormula>BS!$A$1:$P$50</oldFormula>
  </rdn>
  <rdn rId="0" localSheetId="13" customView="1" name="Z_687A4863_1825_4D63_B732_E76682E6DE4F_.wvu.Cols" hidden="1" oldHidden="1">
    <formula>'Aktywa i zobow. fin. do obrotu'!$M:$P</formula>
    <oldFormula>'Aktywa i zobow. fin. do obrotu'!$M:$P</oldFormula>
  </rdn>
  <rcv guid="{687A4863-1825-4D63-B732-E76682E6DE4F}"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2" sId="7" numFmtId="34">
    <oc r="P2">
      <f>'P:\GIELDA\2020\PÓŁROCZE 2020\[SAB PSR 2020.xlsx]noty rachunkowe'!$B$46</f>
    </oc>
    <nc r="P2">
      <v>8500</v>
    </nc>
  </rcc>
  <rcc rId="123" sId="7" numFmtId="34">
    <oc r="P3">
      <f>'P:\GIELDA\2020\PÓŁROCZE 2020\[SAB PSR 2020.xlsx]noty rachunkowe'!$B$47</f>
    </oc>
    <nc r="P3">
      <v>-80</v>
    </nc>
  </rcc>
  <rcc rId="124" sId="7" numFmtId="34">
    <oc r="P4">
      <f>'P:\GIELDA\2020\PÓŁROCZE 2020\[SAB PSR 2020.xlsx]noty rachunkowe'!$B$48</f>
    </oc>
    <nc r="P4">
      <v>33205</v>
    </nc>
  </rcc>
  <rcc rId="125" sId="7" numFmtId="34">
    <oc r="P7">
      <f>'P:\GIELDA\2020\PÓŁROCZE 2020\[SAB PSR 2020.xlsx]noty rachunkowe'!$B$49</f>
    </oc>
    <nc r="P7">
      <v>-8535</v>
    </nc>
  </rcc>
  <rcc rId="126" sId="7" numFmtId="34">
    <oc r="P9">
      <f>'P:\GIELDA\2020\PÓŁROCZE 2020\[SAB PSR 2020.xlsx]noty rachunkowe'!$B$51</f>
    </oc>
    <nc r="P9">
      <v>-49322</v>
    </nc>
  </rcc>
  <rcc rId="127" sId="7" numFmtId="34">
    <oc r="P10">
      <f>'P:\GIELDA\2020\PÓŁROCZE 2020\[SAB PSR 2020.xlsx]noty rachunkowe'!$B$52</f>
    </oc>
    <nc r="P10">
      <v>43288</v>
    </nc>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1" sqref="P6" start="0" length="0">
    <dxf>
      <font>
        <sz val="9"/>
        <color auto="1"/>
        <name val="Open Sans"/>
        <scheme val="none"/>
      </font>
      <fill>
        <patternFill patternType="none">
          <bgColor indexed="65"/>
        </patternFill>
      </fill>
      <alignment vertical="center" readingOrder="0"/>
    </dxf>
  </rfmt>
  <rcv guid="{9AF4A83C-CF57-4B40-8A74-6A0EA6C2FE5C}" action="delete"/>
  <rdn rId="0" localSheetId="2" customView="1" name="Z_9AF4A83C_CF57_4B40_8A74_6A0EA6C2FE5C_.wvu.PrintArea" hidden="1" oldHidden="1">
    <formula>BS!$A$1:$P$50</formula>
    <oldFormula>BS!$A$1:$P$50</oldFormula>
  </rdn>
  <rdn rId="0" localSheetId="6" customView="1" name="Z_9AF4A83C_CF57_4B40_8A74_6A0EA6C2FE5C_.wvu.Cols" hidden="1" oldHidden="1">
    <formula>'Wynik handlowy'!$C:$F</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3" sId="6" ref="A13:XFD13" action="deleteRow">
    <undo index="0" exp="area" ref3D="1" dr="$C$1:$F$1048576" dn="Z_9AF4A83C_CF57_4B40_8A74_6A0EA6C2FE5C_.wvu.Cols" sId="6"/>
    <rfmt sheetId="6" xfDxf="1" sqref="A13:XFD13" start="0" length="0"/>
    <rfmt sheetId="6" sqref="A13" start="0" length="0">
      <dxf>
        <alignment vertical="top" wrapText="1" readingOrder="0"/>
      </dxf>
    </rfmt>
    <rfmt sheetId="6" sqref="B13" start="0" length="0">
      <dxf>
        <alignment vertical="top" wrapText="1" readingOrder="0"/>
      </dxf>
    </rfmt>
    <rfmt sheetId="6" sqref="C13" start="0" length="0">
      <dxf>
        <alignment vertical="top" wrapText="1" readingOrder="0"/>
      </dxf>
    </rfmt>
    <rcc rId="0" sId="6" dxf="1">
      <nc r="G13">
        <f>K3+L3</f>
      </nc>
      <ndxf>
        <numFmt numFmtId="165" formatCode="_(* #\ ###\ ##0_);_(* \(#\ ###\ ##0\);_(* &quot;-&quot;_);_(@_)"/>
      </ndxf>
    </rcc>
  </rrc>
  <rrc rId="134" sId="6" ref="A13:XFD13" action="deleteRow">
    <undo index="0" exp="area" ref3D="1" dr="$C$1:$F$1048576" dn="Z_9AF4A83C_CF57_4B40_8A74_6A0EA6C2FE5C_.wvu.Cols" sId="6"/>
    <rfmt sheetId="6" xfDxf="1" sqref="A13:XFD13" start="0" length="0"/>
    <rfmt sheetId="6" sqref="A13" start="0" length="0">
      <dxf>
        <alignment vertical="top" wrapText="1" readingOrder="0"/>
      </dxf>
    </rfmt>
    <rfmt sheetId="6" sqref="B13" start="0" length="0">
      <dxf>
        <alignment vertical="top" wrapText="1" readingOrder="0"/>
      </dxf>
    </rfmt>
    <rfmt sheetId="6" sqref="C13" start="0" length="0">
      <dxf>
        <alignment vertical="top" wrapText="1" readingOrder="0"/>
      </dxf>
    </rfmt>
    <rcc rId="0" sId="6" dxf="1">
      <nc r="G13">
        <f>K4+L4</f>
      </nc>
      <ndxf>
        <numFmt numFmtId="165" formatCode="_(* #\ ###\ ##0_);_(* \(#\ ###\ ##0\);_(* &quot;-&quot;_);_(@_)"/>
      </ndxf>
    </rcc>
  </rrc>
  <rrc rId="135" sId="6" ref="A13:XFD13" action="deleteRow">
    <undo index="0" exp="area" ref3D="1" dr="$C$1:$F$1048576" dn="Z_9AF4A83C_CF57_4B40_8A74_6A0EA6C2FE5C_.wvu.Cols" sId="6"/>
    <rfmt sheetId="6" xfDxf="1" sqref="A13:XFD13" start="0" length="0"/>
    <rfmt sheetId="6" sqref="A13" start="0" length="0">
      <dxf>
        <alignment vertical="top" wrapText="1" readingOrder="0"/>
      </dxf>
    </rfmt>
    <rfmt sheetId="6" sqref="B13" start="0" length="0">
      <dxf>
        <alignment vertical="top" wrapText="1" readingOrder="0"/>
      </dxf>
    </rfmt>
    <rfmt sheetId="6" sqref="C13" start="0" length="0">
      <dxf>
        <alignment vertical="top" wrapText="1" readingOrder="0"/>
      </dxf>
    </rfmt>
    <rcc rId="0" sId="6" dxf="1">
      <nc r="G13">
        <f>K7+L7</f>
      </nc>
      <ndxf>
        <numFmt numFmtId="165" formatCode="_(* #\ ###\ ##0_);_(* \(#\ ###\ ##0\);_(* &quot;-&quot;_);_(@_)"/>
      </ndxf>
    </rcc>
  </rrc>
  <rrc rId="136" sId="6" ref="A13:XFD13" action="deleteRow">
    <undo index="0" exp="area" ref3D="1" dr="$C$1:$F$1048576" dn="Z_9AF4A83C_CF57_4B40_8A74_6A0EA6C2FE5C_.wvu.Cols" sId="6"/>
    <rfmt sheetId="6" xfDxf="1" sqref="A13:XFD13" start="0" length="0"/>
    <rfmt sheetId="6" sqref="A13" start="0" length="0">
      <dxf>
        <alignment vertical="top" wrapText="1" readingOrder="0"/>
      </dxf>
    </rfmt>
    <rfmt sheetId="6" sqref="B13" start="0" length="0">
      <dxf>
        <alignment vertical="top" wrapText="1" readingOrder="0"/>
      </dxf>
    </rfmt>
    <rfmt sheetId="6" sqref="C13" start="0" length="0">
      <dxf>
        <alignment vertical="top" wrapText="1" readingOrder="0"/>
      </dxf>
    </rfmt>
    <rcc rId="0" sId="6" dxf="1">
      <nc r="G13">
        <f>K8+L8</f>
      </nc>
      <ndxf>
        <numFmt numFmtId="165" formatCode="_(* #\ ###\ ##0_);_(* \(#\ ###\ ##0\);_(* &quot;-&quot;_);_(@_)"/>
      </ndxf>
    </rcc>
  </rrc>
  <rrc rId="137" sId="6" ref="A13:XFD13" action="deleteRow">
    <undo index="0" exp="area" ref3D="1" dr="$C$1:$F$1048576" dn="Z_9AF4A83C_CF57_4B40_8A74_6A0EA6C2FE5C_.wvu.Cols" sId="6"/>
    <rfmt sheetId="6" xfDxf="1" sqref="A13:XFD13" start="0" length="0"/>
    <rfmt sheetId="6" sqref="A13" start="0" length="0">
      <dxf>
        <alignment vertical="top" wrapText="1" readingOrder="0"/>
      </dxf>
    </rfmt>
    <rfmt sheetId="6" sqref="B13" start="0" length="0">
      <dxf>
        <alignment vertical="top" wrapText="1" readingOrder="0"/>
      </dxf>
    </rfmt>
    <rfmt sheetId="6" sqref="C13" start="0" length="0">
      <dxf>
        <alignment vertical="top" wrapText="1" readingOrder="0"/>
      </dxf>
    </rfmt>
    <rcc rId="0" sId="6" dxf="1">
      <nc r="G13">
        <f>K9+L9</f>
      </nc>
      <ndxf>
        <numFmt numFmtId="165" formatCode="_(* #\ ###\ ##0_);_(* \(#\ ###\ ##0\);_(* &quot;-&quot;_);_(@_)"/>
      </ndxf>
    </rcc>
  </rrc>
  <rrc rId="138" sId="6" ref="A13:XFD13" action="deleteRow">
    <undo index="0" exp="area" ref3D="1" dr="$C$1:$F$1048576" dn="Z_9AF4A83C_CF57_4B40_8A74_6A0EA6C2FE5C_.wvu.Cols" sId="6"/>
    <rfmt sheetId="6" xfDxf="1" sqref="A13:XFD13" start="0" length="0"/>
    <rfmt sheetId="6" sqref="A13" start="0" length="0">
      <dxf>
        <alignment vertical="top" wrapText="1" readingOrder="0"/>
      </dxf>
    </rfmt>
    <rfmt sheetId="6" sqref="B13" start="0" length="0">
      <dxf>
        <alignment vertical="top" wrapText="1" readingOrder="0"/>
      </dxf>
    </rfmt>
    <rfmt sheetId="6" sqref="C13" start="0" length="0">
      <dxf>
        <alignment vertical="top" wrapText="1" readingOrder="0"/>
      </dxf>
    </rfmt>
    <rcc rId="0" sId="6" dxf="1">
      <nc r="G13">
        <f>K10+L10</f>
      </nc>
      <ndxf>
        <numFmt numFmtId="165" formatCode="_(* #\ ###\ ##0_);_(* \(#\ ###\ ##0\);_(* &quot;-&quot;_);_(@_)"/>
      </ndxf>
    </rcc>
  </rrc>
  <rrc rId="139" sId="6" ref="A13:XFD13" action="deleteRow">
    <undo index="0" exp="area" ref3D="1" dr="$C$1:$F$1048576" dn="Z_9AF4A83C_CF57_4B40_8A74_6A0EA6C2FE5C_.wvu.Cols" sId="6"/>
    <rfmt sheetId="6" xfDxf="1" sqref="A13:XFD13" start="0" length="0"/>
    <rfmt sheetId="6" sqref="A13" start="0" length="0">
      <dxf>
        <alignment vertical="top" wrapText="1" readingOrder="0"/>
      </dxf>
    </rfmt>
    <rfmt sheetId="6" sqref="B13" start="0" length="0">
      <dxf>
        <alignment vertical="top" wrapText="1" readingOrder="0"/>
      </dxf>
    </rfmt>
    <rfmt sheetId="6" sqref="C13" start="0" length="0">
      <dxf>
        <alignment vertical="top" wrapText="1" readingOrder="0"/>
      </dxf>
    </rfmt>
  </rrc>
  <rrc rId="140" sId="6" ref="A13:XFD13" action="deleteRow">
    <undo index="0" exp="area" ref3D="1" dr="$C$1:$F$1048576" dn="Z_9AF4A83C_CF57_4B40_8A74_6A0EA6C2FE5C_.wvu.Cols" sId="6"/>
    <rfmt sheetId="6" xfDxf="1" sqref="A13:XFD13" start="0" length="0"/>
    <rfmt sheetId="6" sqref="A13" start="0" length="0">
      <dxf>
        <alignment vertical="top" wrapText="1" readingOrder="0"/>
      </dxf>
    </rfmt>
    <rfmt sheetId="6" sqref="B13" start="0" length="0">
      <dxf>
        <alignment vertical="top" wrapText="1" readingOrder="0"/>
      </dxf>
    </rfmt>
    <rfmt sheetId="6" sqref="C13" start="0" length="0">
      <dxf>
        <alignment vertical="top" wrapText="1" readingOrder="0"/>
      </dxf>
    </rfmt>
  </rr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F4A83C-CF57-4B40-8A74-6A0EA6C2FE5C}" action="delete"/>
  <rdn rId="0" localSheetId="2" customView="1" name="Z_9AF4A83C_CF57_4B40_8A74_6A0EA6C2FE5C_.wvu.PrintArea" hidden="1" oldHidden="1">
    <formula>BS!$A$1:$P$50</formula>
    <oldFormula>BS!$A$1:$P$50</oldFormula>
  </rdn>
  <rdn rId="0" localSheetId="6" customView="1" name="Z_9AF4A83C_CF57_4B40_8A74_6A0EA6C2FE5C_.wvu.Cols" hidden="1" oldHidden="1">
    <formula>'Wynik handlowy'!$C:$F</formula>
    <oldFormula>'Wynik handlowy'!$C:$F</old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5">
    <oc r="R33">
      <v>328016128.13999999</v>
    </oc>
    <nc r="R33"/>
  </rcc>
  <rcc rId="2" sId="5">
    <oc r="R34">
      <v>247197671.41</v>
    </oc>
    <nc r="R34"/>
  </rcc>
  <rcc rId="3" sId="5">
    <oc r="R35">
      <v>80818456.730000004</v>
    </oc>
    <nc r="R35"/>
  </rcc>
  <rfmt sheetId="5" sqref="R33:R35">
    <dxf>
      <fill>
        <patternFill patternType="none">
          <bgColor auto="1"/>
        </patternFill>
      </fill>
    </dxf>
  </rfmt>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Q2" start="0" length="0">
    <dxf>
      <numFmt numFmtId="165" formatCode="_(* #\ ###\ ##0_);_(* \(#\ ###\ ##0\);_(* &quot;-&quot;_);_(@_)"/>
    </dxf>
  </rfmt>
  <rfmt sheetId="7" sqref="Q3" start="0" length="0">
    <dxf>
      <numFmt numFmtId="165" formatCode="_(* #\ ###\ ##0_);_(* \(#\ ###\ ##0\);_(* &quot;-&quot;_);_(@_)"/>
    </dxf>
  </rfmt>
  <rfmt sheetId="7" sqref="Q4" start="0" length="0">
    <dxf>
      <numFmt numFmtId="165" formatCode="_(* #\ ###\ ##0_);_(* \(#\ ###\ ##0\);_(* &quot;-&quot;_);_(@_)"/>
    </dxf>
  </rfmt>
  <rfmt sheetId="7" sqref="Q5" start="0" length="0">
    <dxf>
      <numFmt numFmtId="165" formatCode="_(* #\ ###\ ##0_);_(* \(#\ ###\ ##0\);_(* &quot;-&quot;_);_(@_)"/>
    </dxf>
  </rfmt>
  <rfmt sheetId="7" sqref="Q6" start="0" length="0">
    <dxf>
      <numFmt numFmtId="165" formatCode="_(* #\ ###\ ##0_);_(* \(#\ ###\ ##0\);_(* &quot;-&quot;_);_(@_)"/>
    </dxf>
  </rfmt>
  <rfmt sheetId="7" sqref="Q7" start="0" length="0">
    <dxf>
      <numFmt numFmtId="165" formatCode="_(* #\ ###\ ##0_);_(* \(#\ ###\ ##0\);_(* &quot;-&quot;_);_(@_)"/>
    </dxf>
  </rfmt>
  <rfmt sheetId="7" sqref="Q8" start="0" length="0">
    <dxf>
      <numFmt numFmtId="165" formatCode="_(* #\ ###\ ##0_);_(* \(#\ ###\ ##0\);_(* &quot;-&quot;_);_(@_)"/>
    </dxf>
  </rfmt>
  <rfmt sheetId="7" sqref="Q9" start="0" length="0">
    <dxf>
      <numFmt numFmtId="165" formatCode="_(* #\ ###\ ##0_);_(* \(#\ ###\ ##0\);_(* &quot;-&quot;_);_(@_)"/>
    </dxf>
  </rfmt>
  <rfmt sheetId="7" sqref="Q10" start="0" length="0">
    <dxf>
      <numFmt numFmtId="165" formatCode="_(* #\ ###\ ##0_);_(* \(#\ ###\ ##0\);_(* &quot;-&quot;_);_(@_)"/>
    </dxf>
  </rfmt>
  <rfmt sheetId="7" sqref="Q11" start="0" length="0">
    <dxf>
      <numFmt numFmtId="165" formatCode="_(* #\ ###\ ##0_);_(* \(#\ ###\ ##0\);_(* &quot;-&quot;_);_(@_)"/>
    </dxf>
  </rfmt>
  <rfmt sheetId="7" sqref="Q12" start="0" length="0">
    <dxf>
      <numFmt numFmtId="165" formatCode="_(* #\ ###\ ##0_);_(* \(#\ ###\ ##0\);_(* &quot;-&quot;_);_(@_)"/>
    </dxf>
  </rfmt>
  <rfmt sheetId="7" sqref="Q13" start="0" length="0">
    <dxf>
      <numFmt numFmtId="165" formatCode="_(* #\ ###\ ##0_);_(* \(#\ ###\ ##0\);_(* &quot;-&quot;_);_(@_)"/>
    </dxf>
  </rfmt>
  <rcc rId="146" sId="7" numFmtId="34">
    <nc r="O7">
      <v>0</v>
    </nc>
  </rcc>
  <rcv guid="{25FAB884-5E17-4008-8139-33D910C7DEFE}" action="delete"/>
  <rdn rId="0" localSheetId="2" customView="1" name="Z_25FAB884_5E17_4008_8139_33D910C7DEFE_.wvu.PrintArea" hidden="1" oldHidden="1">
    <formula>BS!$A$1:$P$50</formula>
    <oldFormula>BS!$A$1:$P$50</oldFormula>
  </rdn>
  <rcv guid="{25FAB884-5E17-4008-8139-33D910C7DEFE}" action="add"/>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1" sqref="L2" start="0" length="0">
    <dxf>
      <font>
        <b/>
        <sz val="8"/>
        <color rgb="FFCC0000"/>
        <name val="Open Sans"/>
        <scheme val="none"/>
      </font>
      <numFmt numFmtId="19" formatCode="dd/mm/yyyy"/>
      <alignment horizontal="right" readingOrder="0"/>
      <border outline="0">
        <right style="thin">
          <color theme="0"/>
        </right>
        <bottom style="medium">
          <color rgb="FFCC0000"/>
        </bottom>
      </border>
    </dxf>
  </rfmt>
  <rcc rId="148" sId="10" odxf="1" s="1" dxf="1">
    <nc r="L3">
      <f>SUM(L4:L7)</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0" s="1" sqref="L4" start="0" length="0">
    <dxf>
      <font>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5" start="0" length="0">
    <dxf>
      <font>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6" start="0" length="0">
    <dxf>
      <font>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7" start="0" length="0">
    <dxf>
      <font>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149" sId="10" odxf="1" s="1" dxf="1">
    <nc r="L8">
      <f>SUM(L9:L12)</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0" s="1" sqref="L9"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10"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11"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12"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150" sId="10" odxf="1" s="1" dxf="1">
    <nc r="L13">
      <f>SUM(L14:L17)</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0" s="1" sqref="L14"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15"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16"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17"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151" sId="10" odxf="1" s="1" dxf="1">
    <nc r="L18">
      <f>SUM(L19:L22)</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0" s="1" sqref="L19"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20"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21"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L22"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152" sId="10" odxf="1" s="1" dxf="1">
    <nc r="L23">
      <f>SUM(L3,L8,L13,L18)</f>
    </nc>
    <odxf>
      <font>
        <b/>
        <i val="0"/>
        <strike val="0"/>
        <condense val="0"/>
        <extend val="0"/>
        <outline val="0"/>
        <shadow val="0"/>
        <u val="none"/>
        <vertAlign val="baseline"/>
        <sz val="8"/>
        <color rgb="FFFF000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66" formatCode="_(* #\ ###\ ##0_);_(* \(#\ ##0\);_(* &quot;-&quot;_);_(@_)"/>
      <alignment horizontal="center" vertical="center" readingOrder="0"/>
      <border outline="0">
        <left style="thin">
          <color indexed="9"/>
        </left>
        <right style="thin">
          <color indexed="9"/>
        </right>
        <top style="thin">
          <color rgb="FFFF0000"/>
        </top>
        <bottom style="thin">
          <color rgb="FFFF0000"/>
        </bottom>
      </border>
    </ndxf>
  </rcc>
  <rfmt sheetId="10" sqref="L24" start="0" length="0">
    <dxf>
      <font>
        <sz val="8"/>
        <color auto="1"/>
        <name val="Open Sans"/>
        <scheme val="none"/>
      </font>
      <numFmt numFmtId="166" formatCode="_(* #\ ###\ ##0_);_(* \(#\ ##0\);_(* &quot;-&quot;_);_(@_)"/>
    </dxf>
  </rfmt>
  <rcc rId="153" sId="10">
    <nc r="L2" t="inlineStr">
      <is>
        <t>2Q 2020</t>
      </is>
    </nc>
  </rcc>
  <rcc rId="154" sId="10">
    <oc r="A2" t="inlineStr">
      <is>
        <t xml:space="preserve">Odpisy netto z tytułu utraty wartości należności kredytowych wycenianych w zamortyzowanym koszcie </t>
      </is>
    </oc>
    <nc r="A2" t="inlineStr">
      <is>
        <t xml:space="preserve">Odpisy netto z tytułu oczekiwanych strat kredytowych na należności wyceniane w zamortyzowanym koszcie </t>
      </is>
    </nc>
  </rcc>
  <rcc rId="155" sId="10">
    <oc r="B2" t="inlineStr">
      <is>
        <t xml:space="preserve">Impairment losses on loans and advances measured at amortised cost </t>
      </is>
    </oc>
    <nc r="B2" t="inlineStr">
      <is>
        <t xml:space="preserve">Impairment allowances for expected credit losses on loans and advances measured at amortised cost </t>
      </is>
    </nc>
  </rcc>
  <rcc rId="156" sId="10" numFmtId="34">
    <nc r="L4">
      <v>-3</v>
    </nc>
  </rcc>
  <rcc rId="157" sId="10" numFmtId="34">
    <nc r="L5">
      <v>0</v>
    </nc>
  </rcc>
  <rcc rId="158" sId="10" numFmtId="34">
    <nc r="L6">
      <v>0</v>
    </nc>
  </rcc>
  <rcc rId="159" sId="10" numFmtId="34">
    <nc r="L7">
      <v>0</v>
    </nc>
  </rcc>
  <rcc rId="160" sId="10" numFmtId="34">
    <nc r="L9">
      <v>-43979</v>
    </nc>
  </rcc>
  <rcc rId="161" sId="10" numFmtId="34">
    <nc r="L10">
      <v>-203816</v>
    </nc>
  </rcc>
  <rcc rId="162" sId="10" numFmtId="34">
    <nc r="L11">
      <v>-226088</v>
    </nc>
  </rcc>
  <rcc rId="163" sId="10" numFmtId="34">
    <nc r="L12">
      <v>3202</v>
    </nc>
  </rcc>
  <rcc rId="164" sId="10" numFmtId="34">
    <nc r="L14">
      <v>0</v>
    </nc>
  </rcc>
  <rcc rId="165" sId="10" numFmtId="34">
    <nc r="L15">
      <v>0</v>
    </nc>
  </rcc>
  <rcc rId="166" sId="10" numFmtId="34">
    <nc r="L16">
      <v>-11486</v>
    </nc>
  </rcc>
  <rcc rId="167" sId="10" numFmtId="34">
    <nc r="L17">
      <v>0</v>
    </nc>
  </rcc>
  <rcc rId="168" sId="10" numFmtId="34">
    <nc r="K14">
      <v>0</v>
    </nc>
  </rcc>
  <rcc rId="169" sId="10" numFmtId="34">
    <nc r="K15">
      <v>0</v>
    </nc>
  </rcc>
  <rcc rId="170" sId="10" numFmtId="34">
    <nc r="K17">
      <v>0</v>
    </nc>
  </rcc>
  <rcc rId="171" sId="10" numFmtId="34">
    <nc r="K5">
      <v>0</v>
    </nc>
  </rcc>
  <rcc rId="172" sId="10" numFmtId="34">
    <nc r="K6">
      <v>0</v>
    </nc>
  </rcc>
  <rcc rId="173" sId="10" numFmtId="34">
    <nc r="K7">
      <v>0</v>
    </nc>
  </rcc>
  <rcc rId="174" sId="10" numFmtId="34">
    <nc r="L19">
      <v>-4388</v>
    </nc>
  </rcc>
  <rcc rId="175" sId="10" numFmtId="34">
    <nc r="L20">
      <v>-4865</v>
    </nc>
  </rcc>
  <rcc rId="176" sId="10" numFmtId="34">
    <nc r="L21">
      <v>10504</v>
    </nc>
  </rcc>
  <rcc rId="177" sId="10" numFmtId="34">
    <nc r="L22">
      <v>0</v>
    </nc>
  </rcc>
  <rfmt sheetId="10" sqref="J24" start="0" length="2147483647">
    <dxf>
      <font>
        <color auto="1"/>
      </font>
    </dxf>
  </rfmt>
  <rcc rId="178" sId="10">
    <nc r="K24">
      <f>'P&amp;L'!O17-K23</f>
    </nc>
  </rcc>
  <rcc rId="179" sId="10">
    <nc r="L24">
      <f>'P&amp;L'!P17-L23</f>
    </nc>
  </rcc>
  <rfmt sheetId="10" sqref="J24:L24" start="0" length="2147483647">
    <dxf>
      <font>
        <color theme="0"/>
      </font>
    </dxf>
  </rfmt>
  <rcv guid="{899D69CD-4B7E-42BC-9944-5BD922EB798C}" action="delete"/>
  <rdn rId="0" localSheetId="2" customView="1" name="Z_899D69CD_4B7E_42BC_9944_5BD922EB798C_.wvu.PrintArea" hidden="1" oldHidden="1">
    <formula>BS!$A$1:$P$49</formula>
    <oldFormula>BS!$A$1:$P$49</oldFormula>
  </rdn>
  <rdn rId="0" localSheetId="4" customView="1" name="Z_899D69CD_4B7E_42BC_9944_5BD922EB798C_.wvu.Cols" hidden="1" oldHidden="1">
    <formula>'Przychody prowizyjne'!$C:$K</formula>
    <oldFormula>'Przychody prowizyjne'!$C:$K</oldFormula>
  </rdn>
  <rcv guid="{899D69CD-4B7E-42BC-9944-5BD922EB798C}"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P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8" sqref="P3"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P4"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P5" start="0" length="0">
    <dxf>
      <font>
        <i/>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P6"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P7"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cc rId="182" sId="8" odxf="1" dxf="1" numFmtId="34">
    <nc r="P8">
      <v>0</v>
    </nc>
    <odxf>
      <font>
        <sz val="10"/>
        <name val="Open Sans"/>
        <scheme val="none"/>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dotted">
          <color rgb="FF6F7779"/>
        </bottom>
      </border>
    </ndxf>
  </rcc>
  <rfmt sheetId="8" sqref="P9"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cc rId="183" sId="8" odxf="1" dxf="1">
    <nc r="P10">
      <f>P3+P4+P6+P7+P9</f>
    </nc>
    <odxf>
      <font>
        <b val="0"/>
        <sz val="10"/>
        <name val="Open Sans"/>
        <scheme val="none"/>
      </font>
      <numFmt numFmtId="0" formatCode="General"/>
      <alignment horizontal="general" vertical="bottom" readingOrder="0"/>
      <border outline="0">
        <top/>
        <bottom/>
      </border>
    </odxf>
    <ndxf>
      <font>
        <b/>
        <sz val="8"/>
        <color auto="1"/>
        <name val="Open Sans"/>
        <scheme val="none"/>
      </font>
      <numFmt numFmtId="165" formatCode="_(* #\ ###\ ##0_);_(* \(#\ ###\ ##0\);_(* &quot;-&quot;_);_(@_)"/>
      <alignment horizontal="right" vertical="top" readingOrder="0"/>
      <border outline="0">
        <top style="dotted">
          <color rgb="FF6F7779"/>
        </top>
        <bottom style="dotted">
          <color rgb="FF6F7779"/>
        </bottom>
      </border>
    </ndxf>
  </rcc>
  <rfmt sheetId="8" sqref="P11"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cc rId="184" sId="8" odxf="1" dxf="1">
    <nc r="P12">
      <f>P10+P11</f>
    </nc>
    <odxf>
      <font>
        <b val="0"/>
        <sz val="10"/>
        <name val="Open Sans"/>
        <scheme val="none"/>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EC0000"/>
        </top>
        <bottom style="thin">
          <color rgb="FFEC0000"/>
        </bottom>
      </border>
    </ndxf>
  </rcc>
  <rcc rId="185" sId="8" numFmtId="19">
    <nc r="P2">
      <v>44012</v>
    </nc>
  </rcc>
  <rcc rId="186" sId="8" numFmtId="34">
    <nc r="P3">
      <v>57379919</v>
    </nc>
  </rcc>
  <rcc rId="187" sId="8" numFmtId="34">
    <nc r="P4">
      <v>81390329</v>
    </nc>
  </rcc>
  <rcc rId="188" sId="8" numFmtId="34">
    <nc r="P5">
      <v>52340029</v>
    </nc>
  </rcc>
  <rcc rId="189" sId="8" numFmtId="34">
    <nc r="P6">
      <v>9389591</v>
    </nc>
  </rcc>
  <rcc rId="190" sId="8" numFmtId="34">
    <nc r="P7">
      <v>319908</v>
    </nc>
  </rcc>
  <rcc rId="191" sId="8" numFmtId="34">
    <nc r="P9">
      <v>36407</v>
    </nc>
  </rcc>
  <rcc rId="192" sId="8" numFmtId="34">
    <nc r="P11">
      <v>-5894019</v>
    </nc>
  </rcc>
  <rcv guid="{899D69CD-4B7E-42BC-9944-5BD922EB798C}" action="delete"/>
  <rdn rId="0" localSheetId="2" customView="1" name="Z_899D69CD_4B7E_42BC_9944_5BD922EB798C_.wvu.PrintArea" hidden="1" oldHidden="1">
    <formula>BS!$A$1:$P$49</formula>
    <oldFormula>BS!$A$1:$P$49</oldFormula>
  </rdn>
  <rdn rId="0" localSheetId="4" customView="1" name="Z_899D69CD_4B7E_42BC_9944_5BD922EB798C_.wvu.Cols" hidden="1" oldHidden="1">
    <formula>'Przychody prowizyjne'!$C:$K</formula>
    <oldFormula>'Przychody prowizyjne'!$C:$K</oldFormula>
  </rdn>
  <rdn rId="0" localSheetId="8" customView="1" name="Z_899D69CD_4B7E_42BC_9944_5BD922EB798C_.wvu.Rows" hidden="1" oldHidden="1">
    <formula>'Należności od klientów'!$8:$8</formula>
  </rdn>
  <rcv guid="{899D69CD-4B7E-42BC-9944-5BD922EB798C}"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 sId="1" numFmtId="34">
    <oc r="G2">
      <f>G3+G4+G5</f>
    </oc>
    <nc r="G2">
      <v>1688501</v>
    </nc>
  </rcc>
  <rcc rId="197" sId="1" numFmtId="34">
    <oc r="H2">
      <f>H3+H4+H5</f>
    </oc>
    <nc r="H2">
      <v>1736743</v>
    </nc>
  </rcc>
  <rcc rId="198" sId="1" numFmtId="34">
    <oc r="K2">
      <f>K3+K4+K5</f>
    </oc>
    <nc r="K2">
      <v>2081699</v>
    </nc>
  </rcc>
  <rcc rId="199" sId="1" numFmtId="34">
    <oc r="N2">
      <f>N3+N4+N5</f>
    </oc>
    <nc r="N2">
      <v>2097532</v>
    </nc>
  </rcc>
  <rcc rId="200" sId="1" numFmtId="34">
    <oc r="O2">
      <f>O3+O4+O5</f>
    </oc>
    <nc r="O2">
      <v>2050090</v>
    </nc>
  </rcc>
  <rcc rId="201" sId="1" numFmtId="34">
    <oc r="P2">
      <f>P3+P4+P5</f>
    </oc>
    <nc r="P2">
      <v>1758240</v>
    </nc>
  </rcc>
  <rcc rId="202" sId="1" numFmtId="34">
    <oc r="R2">
      <f>P2-Q2</f>
    </oc>
    <nc r="R2">
      <v>-6703596</v>
    </nc>
  </rcc>
  <rcc rId="203" sId="1" numFmtId="34">
    <oc r="R3">
      <f>P3-Q3</f>
    </oc>
    <nc r="R3">
      <v>-5932198</v>
    </nc>
  </rcc>
  <rcc rId="204" sId="1" numFmtId="34">
    <oc r="R4">
      <f>P4-Q4</f>
    </oc>
    <nc r="R4">
      <v>-624232</v>
    </nc>
  </rcc>
  <rcc rId="205" sId="1" numFmtId="34">
    <oc r="R5">
      <f>P5-Q5</f>
    </oc>
    <nc r="R5">
      <v>-147166</v>
    </nc>
  </rcc>
  <rcc rId="206" sId="1" numFmtId="34">
    <oc r="R6">
      <f>P6-Q6</f>
    </oc>
    <nc r="R6">
      <v>1581862</v>
    </nc>
  </rcc>
  <rcc rId="207" sId="1" numFmtId="34">
    <oc r="C7">
      <f>C2+C6</f>
    </oc>
    <nc r="C7">
      <v>1253996</v>
    </nc>
  </rcc>
  <rcc rId="208" sId="1" numFmtId="34">
    <oc r="D7">
      <f>D2+D6</f>
    </oc>
    <nc r="D7">
      <v>1302487</v>
    </nc>
  </rcc>
  <rcc rId="209" sId="1" numFmtId="34">
    <oc r="E7">
      <f>E2+E6</f>
    </oc>
    <nc r="E7">
      <v>1340966</v>
    </nc>
  </rcc>
  <rcc rId="210" sId="1" numFmtId="34">
    <oc r="F7">
      <f>F2+F6</f>
    </oc>
    <nc r="F7">
      <v>1379448</v>
    </nc>
  </rcc>
  <rcc rId="211" sId="1" numFmtId="34">
    <oc r="G7">
      <f>G2+G6</f>
    </oc>
    <nc r="G7">
      <v>1389826</v>
    </nc>
  </rcc>
  <rcc rId="212" sId="1" numFmtId="34">
    <oc r="H7">
      <f>H2+H6</f>
    </oc>
    <nc r="H7">
      <v>1396207</v>
    </nc>
  </rcc>
  <rcc rId="213" sId="1" numFmtId="34">
    <oc r="I7">
      <f>I2+I6</f>
    </oc>
    <nc r="I7">
      <v>1422219</v>
    </nc>
  </rcc>
  <rcc rId="214" sId="1" numFmtId="34">
    <oc r="J7">
      <f>J2+J6</f>
    </oc>
    <nc r="J7">
      <v>1534153</v>
    </nc>
  </rcc>
  <rcc rId="215" sId="1" numFmtId="34">
    <oc r="K7">
      <f>K2+K6</f>
    </oc>
    <nc r="K7">
      <v>1608600</v>
    </nc>
  </rcc>
  <rcc rId="216" sId="1" numFmtId="34">
    <oc r="N7">
      <f>N2+N6</f>
    </oc>
    <nc r="N7">
      <v>1647003</v>
    </nc>
  </rcc>
  <rcc rId="217" sId="1" numFmtId="34">
    <oc r="R7">
      <f>P7-Q7</f>
    </oc>
    <nc r="R7">
      <v>-5121734</v>
    </nc>
  </rcc>
  <rcc rId="218" sId="1" numFmtId="34">
    <oc r="R8">
      <f>P8-Q8</f>
    </oc>
    <nc r="R8">
      <v>-2044414</v>
    </nc>
  </rcc>
  <rcc rId="219" sId="1" numFmtId="34">
    <oc r="R9">
      <f>P9-Q9</f>
    </oc>
    <nc r="R9">
      <v>408073</v>
    </nc>
  </rcc>
  <rcc rId="220" sId="1" numFmtId="34">
    <oc r="C10">
      <f>C8+C9</f>
    </oc>
    <nc r="C10">
      <v>475193</v>
    </nc>
  </rcc>
  <rcc rId="221" sId="1" numFmtId="34">
    <oc r="D10">
      <f>D8+D9</f>
    </oc>
    <nc r="D10">
      <v>495642</v>
    </nc>
  </rcc>
  <rcc rId="222" sId="1" numFmtId="34">
    <oc r="E10">
      <f>E8+E9</f>
    </oc>
    <nc r="E10">
      <v>526905</v>
    </nc>
  </rcc>
  <rcc rId="223" sId="1" numFmtId="34">
    <oc r="G10">
      <f>SUM(G8:G9)</f>
    </oc>
    <nc r="G10">
      <v>515114</v>
    </nc>
  </rcc>
  <rcc rId="224" sId="1" numFmtId="34">
    <oc r="H10">
      <f>SUM(H8:H9)</f>
    </oc>
    <nc r="H10">
      <v>529760</v>
    </nc>
  </rcc>
  <rcc rId="225" sId="1" numFmtId="34">
    <oc r="I10">
      <f>SUM(I8:I9)</f>
    </oc>
    <nc r="I10">
      <v>515650</v>
    </nc>
  </rcc>
  <rcc rId="226" sId="1" numFmtId="34">
    <oc r="J10">
      <f>J8+J9</f>
    </oc>
    <nc r="J10">
      <v>497278</v>
    </nc>
  </rcc>
  <rcc rId="227" sId="1" numFmtId="34">
    <oc r="K10">
      <f>K8+K9</f>
    </oc>
    <nc r="K10">
      <v>520062</v>
    </nc>
  </rcc>
  <rcc rId="228" sId="1" numFmtId="34">
    <oc r="N10">
      <f>N8+N9</f>
    </oc>
    <nc r="N10">
      <v>541706</v>
    </nc>
  </rcc>
  <rcc rId="229" sId="1" numFmtId="34">
    <oc r="R10">
      <f>P10-Q10</f>
    </oc>
    <nc r="R10">
      <v>-1636341</v>
    </nc>
  </rcc>
  <rcc rId="230" sId="1" numFmtId="34">
    <oc r="R11">
      <f>P11-Q11</f>
    </oc>
    <nc r="R11">
      <v>-78899</v>
    </nc>
  </rcc>
  <rcc rId="231" sId="1" numFmtId="34">
    <oc r="G12">
      <f>-1083</f>
    </oc>
    <nc r="G12">
      <v>-1083</v>
    </nc>
  </rcc>
  <rcc rId="232" sId="1" numFmtId="34">
    <oc r="R12">
      <f>P12-Q12</f>
    </oc>
    <nc r="R12">
      <v>58612</v>
    </nc>
  </rcc>
  <rcc rId="233" sId="1" numFmtId="34">
    <oc r="R13">
      <f>P13-Q13</f>
    </oc>
    <nc r="R13">
      <v>-188493</v>
    </nc>
  </rcc>
  <rcc rId="234" sId="1" numFmtId="34">
    <oc r="R14">
      <f>P14-Q14</f>
    </oc>
    <nc r="R14">
      <v>-185475</v>
    </nc>
  </rcc>
  <rcc rId="235" sId="1" numFmtId="34">
    <oc r="G15">
      <f>77448</f>
    </oc>
    <nc r="G15">
      <v>77448</v>
    </nc>
  </rcc>
  <rcc rId="236" sId="1" numFmtId="34">
    <oc r="N15">
      <f>79259-N33</f>
    </oc>
    <nc r="N15">
      <v>-2059088</v>
    </nc>
  </rcc>
  <rcc rId="237" sId="1" numFmtId="34">
    <oc r="R15">
      <f>P15-Q15</f>
    </oc>
    <nc r="R15">
      <v>-250192</v>
    </nc>
  </rcc>
  <rcc rId="238" sId="1" numFmtId="34">
    <oc r="J16">
      <f>387733+31562</f>
    </oc>
    <nc r="J16">
      <v>419295</v>
    </nc>
  </rcc>
  <rcc rId="239" sId="1" numFmtId="34">
    <oc r="R16">
      <f>P16-Q16</f>
    </oc>
    <nc r="R16">
      <v>0</v>
    </nc>
  </rcc>
  <rcc rId="240" sId="1" numFmtId="34">
    <oc r="G17">
      <f>-203364</f>
    </oc>
    <nc r="G17">
      <v>-203364</v>
    </nc>
  </rcc>
  <rcc rId="241" sId="1" numFmtId="34">
    <oc r="R17">
      <f>P17-Q17</f>
    </oc>
    <nc r="R17">
      <v>738434</v>
    </nc>
  </rcc>
  <rcc rId="242" sId="1" numFmtId="34">
    <oc r="C18">
      <f>SUM(C19:C22)</f>
    </oc>
    <nc r="C18">
      <v>-865972</v>
    </nc>
  </rcc>
  <rcc rId="243" sId="1" numFmtId="34">
    <oc r="D18">
      <f>SUM(D19:D22)</f>
    </oc>
    <nc r="D18">
      <v>-828582</v>
    </nc>
  </rcc>
  <rcc rId="244" sId="1" numFmtId="34">
    <oc r="J18">
      <f>J19+J20+J22</f>
    </oc>
    <nc r="J18">
      <v>-965363</v>
    </nc>
  </rcc>
  <rcc rId="245" sId="1" numFmtId="34">
    <oc r="K18">
      <f>K19+K20+K22+K21</f>
    </oc>
    <nc r="K18">
      <v>-1236233</v>
    </nc>
  </rcc>
  <rcc rId="246" sId="1" numFmtId="34">
    <oc r="L18">
      <f>L19+L20+L22+L21</f>
    </oc>
    <nc r="L18">
      <v>-1016451</v>
    </nc>
  </rcc>
  <rcc rId="247" sId="1" numFmtId="34">
    <oc r="M18">
      <f>M19+M20+M22+M21</f>
    </oc>
    <nc r="M18">
      <v>-982177</v>
    </nc>
  </rcc>
  <rcc rId="248" sId="1" numFmtId="34">
    <oc r="N18">
      <f>N19+N20+N22+N21</f>
    </oc>
    <nc r="N18">
      <v>897491</v>
    </nc>
  </rcc>
  <rcc rId="249" sId="1" numFmtId="34">
    <oc r="P18">
      <f>P19+P20+P21+P22</f>
    </oc>
    <nc r="P18">
      <v>-963782</v>
    </nc>
  </rcc>
  <rcc rId="250" sId="1" numFmtId="34">
    <oc r="R18">
      <f>P18-Q18</f>
    </oc>
    <nc r="R18">
      <v>3524929</v>
    </nc>
  </rcc>
  <rcc rId="251" sId="1" numFmtId="34">
    <oc r="R19">
      <f>P19-Q19</f>
    </oc>
    <nc r="R19">
      <v>2759217</v>
    </nc>
  </rcc>
  <rcc rId="252" sId="1" numFmtId="34">
    <oc r="K20">
      <f>-99583</f>
    </oc>
    <nc r="K20">
      <v>-99583</v>
    </nc>
  </rcc>
  <rcc rId="253" sId="1" numFmtId="34">
    <oc r="R20">
      <f>P20-Q20</f>
    </oc>
    <nc r="R20">
      <v>329594</v>
    </nc>
  </rcc>
  <rcc rId="254" sId="1" numFmtId="34">
    <oc r="R21">
      <f>P21-Q21</f>
    </oc>
    <nc r="R21">
      <v>151871</v>
    </nc>
  </rcc>
  <rcc rId="255" sId="1" numFmtId="34">
    <oc r="N22">
      <f>-313066+N33</f>
    </oc>
    <nc r="N22">
      <v>1825281</v>
    </nc>
  </rcc>
  <rcc rId="256" sId="1" numFmtId="34">
    <oc r="R22">
      <f>P22-Q22</f>
    </oc>
    <nc r="R22">
      <v>284247</v>
    </nc>
  </rcc>
  <rcc rId="257" sId="1" numFmtId="34">
    <oc r="R23">
      <f>P23-Q23</f>
    </oc>
    <nc r="R23">
      <v>-47052</v>
    </nc>
  </rcc>
  <rcc rId="258" sId="1" numFmtId="34">
    <oc r="R24">
      <f>P24-Q24</f>
    </oc>
    <nc r="R24">
      <v>446535</v>
    </nc>
  </rcc>
  <rcc rId="259" sId="1" numFmtId="34">
    <oc r="C25">
      <f>SUM(C7+C10+C11+C12+C13+C15+C17+C18+C14+C16,C23,C24)</f>
    </oc>
    <nc r="C25">
      <v>739445</v>
    </nc>
  </rcc>
  <rcc rId="260" sId="1" numFmtId="34">
    <oc r="D25">
      <f>SUM(D7+D10+D11+D12+D13+D15+D17+D18+D14+D16,D23,D24)</f>
    </oc>
    <nc r="D25">
      <v>930799</v>
    </nc>
  </rcc>
  <rcc rId="261" sId="1" numFmtId="34">
    <oc r="E25">
      <f>SUM(E7+E10+E11+E12+E13+E15+E17+E18+E14+E16,E23,E24)</f>
    </oc>
    <nc r="E25">
      <v>817797</v>
    </nc>
  </rcc>
  <rcc rId="262" sId="1" numFmtId="34">
    <oc r="F25">
      <f>SUM(F7+F10+F11+F12+F13+F15+F17+F18+F14+F16,F23,F24)</f>
    </oc>
    <nc r="F25">
      <v>833439</v>
    </nc>
  </rcc>
  <rcc rId="263" sId="1" numFmtId="34">
    <oc r="G25">
      <f>SUM(G7+G10+G11+G12+G13+G15+G17+G18+G14+G16,G23,G24)</f>
    </oc>
    <nc r="G25">
      <v>708391</v>
    </nc>
  </rcc>
  <rcc rId="264" sId="1" numFmtId="34">
    <oc r="H25">
      <f>SUM(H7+H10+H11+H12+H13+H15+H17+H18+H14+H16,H23,H24)</f>
    </oc>
    <nc r="H25">
      <v>908115</v>
    </nc>
  </rcc>
  <rcc rId="265" sId="1" numFmtId="34">
    <oc r="I25">
      <f>SUM(I7+I10+I11+I12+I13+I15+I17+I18+I14+I16,I23,I24)</f>
    </oc>
    <nc r="I25">
      <v>777880</v>
    </nc>
  </rcc>
  <rcc rId="266" sId="1" numFmtId="34">
    <oc r="J25">
      <f>SUM(J7+J10+J11+J12+J13+J15+J17+J18+J14+J16,J23,J24)</f>
    </oc>
    <nc r="J25">
      <v>1029898</v>
    </nc>
  </rcc>
  <rcc rId="267" sId="1" numFmtId="34">
    <oc r="K25">
      <f>SUM(K7+K10+K11+K12+K13+K15+K17+K18+K14+K16,K23,K24)</f>
    </oc>
    <nc r="K25">
      <v>604190</v>
    </nc>
  </rcc>
  <rcc rId="268" sId="1" numFmtId="34">
    <oc r="L25">
      <f>SUM(L7+L10+L11+L12+L13+L15+L17+L18+L14+L16,L23,L24)</f>
    </oc>
    <nc r="L25">
      <v>876914</v>
    </nc>
  </rcc>
  <rcc rId="269" sId="1" numFmtId="34">
    <oc r="M25">
      <f>SUM(M7+M10+M11+M12+M13+M15+M17+M18+M14+M16,M23,M24)</f>
    </oc>
    <nc r="M25">
      <v>1006936</v>
    </nc>
  </rcc>
  <rcc rId="270" sId="1" numFmtId="34">
    <oc r="N25">
      <f>SUM(N7+N10+N11+N12+N13+N15+N17+N18+N14+N16,N23,N24)</f>
    </oc>
    <nc r="N25">
      <v>756556</v>
    </nc>
  </rcc>
  <rcc rId="271" sId="1" numFmtId="34">
    <oc r="O25">
      <f>SUM(O7+O10+O11+O12+O13+O15+O17+O18+O14+O16,O23,O24)</f>
    </oc>
    <nc r="O25">
      <v>384954</v>
    </nc>
  </rcc>
  <rcc rId="272" sId="1" numFmtId="34">
    <oc r="P25">
      <f>SUM(P7+P10+P11+P12+P13+P15+P17+P18+P14+P16,P23,P24)</f>
    </oc>
    <nc r="P25">
      <v>504920</v>
    </nc>
  </rcc>
  <rcc rId="273" sId="1" numFmtId="34">
    <oc r="R25">
      <f>P25-Q25</f>
    </oc>
    <nc r="R25">
      <v>-2739676</v>
    </nc>
  </rcc>
  <rcc rId="274" sId="1" numFmtId="34">
    <oc r="R26">
      <f>P26-Q26</f>
    </oc>
    <nc r="R26">
      <v>642709</v>
    </nc>
  </rcc>
  <rcc rId="275" sId="1" numFmtId="34">
    <oc r="C27">
      <f>C25+C26</f>
    </oc>
    <nc r="C27">
      <v>526633</v>
    </nc>
  </rcc>
  <rcc rId="276" sId="1" numFmtId="34">
    <oc r="D27">
      <f>D25+D26</f>
    </oc>
    <nc r="D27">
      <v>731062</v>
    </nc>
  </rcc>
  <rcc rId="277" sId="1" numFmtId="34">
    <oc r="E27">
      <f>E25+E26</f>
    </oc>
    <nc r="E27">
      <v>629187</v>
    </nc>
  </rcc>
  <rcc rId="278" sId="1" numFmtId="34">
    <oc r="F27">
      <f>F25+F26</f>
    </oc>
    <nc r="F27">
      <v>617891</v>
    </nc>
  </rcc>
  <rcc rId="279" sId="1" numFmtId="34">
    <oc r="G27">
      <f>G25+G26</f>
    </oc>
    <nc r="G27">
      <v>527404</v>
    </nc>
  </rcc>
  <rcc rId="280" sId="1" numFmtId="34">
    <oc r="H27">
      <f>H25+H26</f>
    </oc>
    <nc r="H27">
      <v>731595</v>
    </nc>
  </rcc>
  <rcc rId="281" sId="1" numFmtId="34">
    <oc r="I27">
      <f>I25+I26</f>
    </oc>
    <nc r="I27">
      <v>576560</v>
    </nc>
  </rcc>
  <rcc rId="282" sId="1" numFmtId="34">
    <oc r="J27">
      <f>J25+J26</f>
    </oc>
    <nc r="J27">
      <v>861586</v>
    </nc>
  </rcc>
  <rcc rId="283" sId="1" numFmtId="34">
    <oc r="K27">
      <f>K25+K26</f>
    </oc>
    <nc r="K27">
      <v>412556</v>
    </nc>
  </rcc>
  <rcc rId="284" sId="1" numFmtId="34">
    <oc r="L27">
      <f>L25+L26</f>
    </oc>
    <nc r="L27">
      <v>677925</v>
    </nc>
  </rcc>
  <rcc rId="285" sId="1" numFmtId="34">
    <oc r="M27">
      <f>M25+M26</f>
    </oc>
    <nc r="M27">
      <v>779227</v>
    </nc>
  </rcc>
  <rcc rId="286" sId="1" numFmtId="34">
    <oc r="N27">
      <f>N25+N26</f>
    </oc>
    <nc r="N27">
      <v>574400</v>
    </nc>
  </rcc>
  <rcc rId="287" sId="1" numFmtId="34">
    <oc r="O27">
      <f>O25+O26</f>
    </oc>
    <nc r="O27">
      <v>232877</v>
    </nc>
  </rcc>
  <rcc rId="288" sId="1" numFmtId="34">
    <oc r="P27">
      <f>P25+P26</f>
    </oc>
    <nc r="P27">
      <v>347141</v>
    </nc>
  </rcc>
  <rcc rId="289" sId="1" numFmtId="34">
    <oc r="R27">
      <f>P27-Q27</f>
    </oc>
    <nc r="R27">
      <v>-2096967</v>
    </nc>
  </rcc>
  <rcc rId="290" sId="1" numFmtId="34">
    <oc r="R28">
      <f>P28-Q28</f>
    </oc>
    <nc r="R28">
      <v>0</v>
    </nc>
  </rcc>
  <rcc rId="291" sId="1" numFmtId="34">
    <oc r="C29">
      <f>C27-C30</f>
    </oc>
    <nc r="C29">
      <v>452461</v>
    </nc>
  </rcc>
  <rcc rId="292" sId="1" numFmtId="34">
    <oc r="D29">
      <f>D27-D30</f>
    </oc>
    <nc r="D29">
      <v>647914</v>
    </nc>
  </rcc>
  <rcc rId="293" sId="1" numFmtId="34">
    <oc r="E29">
      <f>E27-E30</f>
    </oc>
    <nc r="E29">
      <v>556427</v>
    </nc>
  </rcc>
  <rcc rId="294" sId="1" numFmtId="34">
    <oc r="F29">
      <f>F27-F30</f>
    </oc>
    <nc r="F29">
      <v>542511</v>
    </nc>
  </rcc>
  <rcc rId="295" sId="1" numFmtId="34">
    <oc r="G29">
      <f>G27-G30</f>
    </oc>
    <nc r="G29">
      <v>433933</v>
    </nc>
  </rcc>
  <rcc rId="296" sId="1" numFmtId="34">
    <oc r="H29">
      <f>H27-H30</f>
    </oc>
    <nc r="H29">
      <v>643810</v>
    </nc>
  </rcc>
  <rcc rId="297" sId="1" numFmtId="34">
    <oc r="I29">
      <f>I27-I30</f>
    </oc>
    <nc r="I29">
      <v>497466</v>
    </nc>
  </rcc>
  <rcc rId="298" sId="1" numFmtId="34">
    <oc r="J29">
      <f>J27-J30</f>
    </oc>
    <nc r="J29">
      <v>788145</v>
    </nc>
  </rcc>
  <rcc rId="299" sId="1" numFmtId="34">
    <oc r="K29">
      <f>K27-K30</f>
    </oc>
    <nc r="K29">
      <v>339007</v>
    </nc>
  </rcc>
  <rcc rId="300" sId="1" numFmtId="34">
    <oc r="L29">
      <f>L27-L30</f>
    </oc>
    <nc r="L29">
      <v>596465</v>
    </nc>
  </rcc>
  <rcc rId="301" sId="1" numFmtId="34">
    <oc r="M29">
      <f>M27-M30</f>
    </oc>
    <nc r="M29">
      <v>695841</v>
    </nc>
  </rcc>
  <rcc rId="302" sId="1" numFmtId="34">
    <oc r="N29">
      <f>N27-N30</f>
    </oc>
    <nc r="N29">
      <v>507034</v>
    </nc>
  </rcc>
  <rcc rId="303" sId="1" numFmtId="34">
    <oc r="R29">
      <f>P29-Q29</f>
    </oc>
    <nc r="R29">
      <v>-1833494</v>
    </nc>
  </rcc>
  <rcc rId="304" sId="1" numFmtId="34">
    <oc r="R30">
      <f>P30-Q30</f>
    </oc>
    <nc r="R30">
      <v>-263473</v>
    </nc>
  </rcc>
  <rfmt sheetId="1" s="1" sqref="I32" start="0" length="0">
    <dxf>
      <numFmt numFmtId="0" formatCode="General"/>
      <alignment horizontal="general" indent="0" readingOrder="0"/>
    </dxf>
  </rfmt>
  <rfmt sheetId="1" s="1" sqref="J32" start="0" length="0">
    <dxf>
      <numFmt numFmtId="0" formatCode="General"/>
      <alignment horizontal="general" indent="0" readingOrder="0"/>
    </dxf>
  </rfmt>
  <rfmt sheetId="1" sqref="K32" start="0" length="0">
    <dxf/>
  </rfmt>
  <rfmt sheetId="1" sqref="L32" start="0" length="0">
    <dxf/>
  </rfmt>
  <rfmt sheetId="1" sqref="M32" start="0" length="0">
    <dxf>
      <font>
        <sz val="9"/>
        <color auto="1"/>
        <name val="Open Sans"/>
        <scheme val="none"/>
      </font>
      <numFmt numFmtId="165" formatCode="_(* #\ ###\ ##0_);_(* \(#\ ###\ ##0\);_(* &quot;-&quot;_);_(@_)"/>
    </dxf>
  </rfmt>
  <rfmt sheetId="1" sqref="N32" start="0" length="0">
    <dxf>
      <numFmt numFmtId="0" formatCode="General"/>
    </dxf>
  </rfmt>
  <rfmt sheetId="1" sqref="O32" start="0" length="0">
    <dxf>
      <numFmt numFmtId="0" formatCode="General"/>
    </dxf>
  </rfmt>
  <rfmt sheetId="1" sqref="P32" start="0" length="0">
    <dxf>
      <numFmt numFmtId="0" formatCode="General"/>
    </dxf>
  </rfmt>
  <rfmt sheetId="1" sqref="Q32" start="0" length="0">
    <dxf/>
  </rfmt>
  <rfmt sheetId="1" sqref="I33" start="0" length="0">
    <dxf>
      <font>
        <sz val="9"/>
        <color theme="0"/>
        <name val="Open Sans"/>
        <scheme val="none"/>
      </font>
    </dxf>
  </rfmt>
  <rcc rId="305" sId="1" odxf="1" dxf="1">
    <oc r="J33">
      <f>SUM(F29:J29)</f>
    </oc>
    <nc r="J33"/>
    <ndxf>
      <font>
        <sz val="9"/>
        <color theme="0"/>
        <name val="Open Sans"/>
        <scheme val="none"/>
      </font>
      <numFmt numFmtId="0" formatCode="General"/>
    </ndxf>
  </rcc>
  <rcc rId="306" sId="1" odxf="1" dxf="1">
    <oc r="K33">
      <f>K29+J29+I29+H29</f>
    </oc>
    <nc r="K33"/>
    <ndxf>
      <font>
        <sz val="9"/>
        <color theme="0"/>
        <name val="Open Sans"/>
        <scheme val="none"/>
      </font>
      <numFmt numFmtId="0" formatCode="General"/>
    </ndxf>
  </rcc>
  <rcc rId="307" sId="1" odxf="1" dxf="1">
    <oc r="L33">
      <f>L29+K29+J29+I29</f>
    </oc>
    <nc r="L33"/>
    <ndxf>
      <font>
        <sz val="9"/>
        <color theme="0"/>
        <name val="Open Sans"/>
        <scheme val="none"/>
      </font>
      <numFmt numFmtId="0" formatCode="General"/>
    </ndxf>
  </rcc>
  <rcc rId="308" sId="1" numFmtId="34">
    <oc r="M33">
      <f>M29+L29+K29+J29</f>
    </oc>
    <nc r="M33"/>
  </rcc>
  <rcc rId="309" sId="1" odxf="1" dxf="1">
    <oc r="N33">
      <v>2138347</v>
    </oc>
    <nc r="N33"/>
    <ndxf>
      <font>
        <sz val="9"/>
        <color theme="0"/>
        <name val="Open Sans"/>
        <scheme val="none"/>
      </font>
      <numFmt numFmtId="0" formatCode="General"/>
    </ndxf>
  </rcc>
  <rcc rId="310" sId="1" odxf="1" dxf="1">
    <oc r="O33">
      <f>O29+N29+M29+L29</f>
    </oc>
    <nc r="O33"/>
    <ndxf>
      <font>
        <sz val="9"/>
        <color theme="0"/>
        <name val="Open Sans"/>
        <scheme val="none"/>
      </font>
      <numFmt numFmtId="0" formatCode="General"/>
    </ndxf>
  </rcc>
  <rcc rId="311" sId="1" odxf="1" dxf="1">
    <oc r="P33">
      <f>P29+O29+N29+M29</f>
    </oc>
    <nc r="P33"/>
    <ndxf>
      <font>
        <sz val="9"/>
        <color theme="0"/>
        <name val="Open Sans"/>
        <scheme val="none"/>
      </font>
      <numFmt numFmtId="0" formatCode="General"/>
    </ndxf>
  </rcc>
  <rfmt sheetId="1" sqref="I34" start="0" length="0">
    <dxf>
      <font>
        <sz val="9"/>
        <color theme="0"/>
        <name val="Open Sans"/>
        <scheme val="none"/>
      </font>
    </dxf>
  </rfmt>
  <rfmt sheetId="1" sqref="J34" start="0" length="0">
    <dxf>
      <font>
        <sz val="9"/>
        <color theme="0"/>
        <name val="Open Sans"/>
        <scheme val="none"/>
      </font>
    </dxf>
  </rfmt>
  <rfmt sheetId="1" sqref="K34" start="0" length="0">
    <dxf>
      <numFmt numFmtId="0" formatCode="General"/>
    </dxf>
  </rfmt>
  <rfmt sheetId="1" sqref="L34" start="0" length="0">
    <dxf>
      <numFmt numFmtId="0" formatCode="General"/>
    </dxf>
  </rfmt>
  <rfmt sheetId="1" sqref="M34" start="0" length="0">
    <dxf>
      <font>
        <sz val="9"/>
        <color auto="1"/>
        <name val="Open Sans"/>
        <scheme val="none"/>
      </font>
    </dxf>
  </rfmt>
  <rfmt sheetId="1" sqref="N34" start="0" length="0">
    <dxf>
      <numFmt numFmtId="0" formatCode="General"/>
    </dxf>
  </rfmt>
  <rfmt sheetId="1" sqref="O34" start="0" length="0">
    <dxf>
      <numFmt numFmtId="0" formatCode="General"/>
    </dxf>
  </rfmt>
  <rfmt sheetId="1" sqref="P34" start="0" length="0">
    <dxf>
      <numFmt numFmtId="0" formatCode="General"/>
    </dxf>
  </rfmt>
  <rfmt sheetId="1" sqref="I35" start="0" length="0">
    <dxf>
      <font>
        <sz val="9"/>
        <color theme="0"/>
        <name val="Open Sans"/>
        <scheme val="none"/>
      </font>
      <numFmt numFmtId="0" formatCode="General"/>
    </dxf>
  </rfmt>
  <rfmt sheetId="1" sqref="J35" start="0" length="0">
    <dxf>
      <font>
        <sz val="9"/>
        <color theme="0"/>
        <name val="Open Sans"/>
        <scheme val="none"/>
      </font>
      <numFmt numFmtId="0" formatCode="General"/>
    </dxf>
  </rfmt>
  <rfmt sheetId="1" sqref="K35" start="0" length="0">
    <dxf>
      <font>
        <sz val="9"/>
        <color theme="0"/>
        <name val="Open Sans"/>
        <scheme val="none"/>
      </font>
    </dxf>
  </rfmt>
  <rfmt sheetId="1" sqref="L35" start="0" length="0">
    <dxf>
      <font>
        <sz val="9"/>
        <color theme="0"/>
        <name val="Open Sans"/>
        <scheme val="none"/>
      </font>
      <numFmt numFmtId="0" formatCode="General"/>
    </dxf>
  </rfmt>
  <rfmt sheetId="1" sqref="M35" start="0" length="0">
    <dxf>
      <font>
        <sz val="9"/>
        <color auto="1"/>
        <name val="Open Sans"/>
        <scheme val="none"/>
      </font>
    </dxf>
  </rfmt>
  <rfmt sheetId="1" sqref="N35" start="0" length="0">
    <dxf>
      <font>
        <sz val="9"/>
        <color theme="0"/>
        <name val="Open Sans"/>
        <scheme val="none"/>
      </font>
    </dxf>
  </rfmt>
  <rfmt sheetId="1" sqref="O35" start="0" length="0">
    <dxf>
      <font>
        <sz val="9"/>
        <color theme="0"/>
        <name val="Open Sans"/>
        <scheme val="none"/>
      </font>
    </dxf>
  </rfmt>
  <rfmt sheetId="1" sqref="P35" start="0" length="0">
    <dxf>
      <font>
        <sz val="9"/>
        <color theme="0"/>
        <name val="Open Sans"/>
        <scheme val="none"/>
      </font>
    </dxf>
  </rfmt>
  <rfmt sheetId="1" sqref="I36" start="0" length="0">
    <dxf>
      <font>
        <sz val="9"/>
        <color theme="0"/>
        <name val="Open Sans"/>
        <scheme val="none"/>
      </font>
    </dxf>
  </rfmt>
  <rfmt sheetId="1" sqref="J36" start="0" length="0">
    <dxf>
      <font>
        <sz val="9"/>
        <color theme="0"/>
        <name val="Open Sans"/>
        <scheme val="none"/>
      </font>
    </dxf>
  </rfmt>
  <rfmt sheetId="1" sqref="K36" start="0" length="0">
    <dxf>
      <font>
        <sz val="9"/>
        <color theme="0"/>
        <name val="Open Sans"/>
        <scheme val="none"/>
      </font>
    </dxf>
  </rfmt>
  <rfmt sheetId="1" sqref="L36" start="0" length="0">
    <dxf>
      <font>
        <sz val="9"/>
        <color theme="0"/>
        <name val="Open Sans"/>
        <scheme val="none"/>
      </font>
      <numFmt numFmtId="0" formatCode="General"/>
    </dxf>
  </rfmt>
  <rfmt sheetId="1" sqref="M36" start="0" length="0">
    <dxf>
      <font>
        <sz val="9"/>
        <color auto="1"/>
        <name val="Open Sans"/>
        <scheme val="none"/>
      </font>
    </dxf>
  </rfmt>
  <rfmt sheetId="1" sqref="N36" start="0" length="0">
    <dxf>
      <font>
        <sz val="9"/>
        <color theme="0"/>
        <name val="Open Sans"/>
        <scheme val="none"/>
      </font>
      <numFmt numFmtId="0" formatCode="General"/>
    </dxf>
  </rfmt>
  <rfmt sheetId="1" sqref="O36" start="0" length="0">
    <dxf>
      <font>
        <sz val="9"/>
        <color theme="0"/>
        <name val="Open Sans"/>
        <scheme val="none"/>
      </font>
    </dxf>
  </rfmt>
  <rfmt sheetId="1" sqref="P36" start="0" length="0">
    <dxf>
      <font>
        <sz val="9"/>
        <color theme="0"/>
        <name val="Open Sans"/>
        <scheme val="none"/>
      </font>
    </dxf>
  </rfmt>
  <rfmt sheetId="1" sqref="I37" start="0" length="0">
    <dxf>
      <font>
        <sz val="9"/>
        <color theme="0"/>
        <name val="Open Sans"/>
        <scheme val="none"/>
      </font>
    </dxf>
  </rfmt>
  <rcc rId="312" sId="1" odxf="1" s="1" dxf="1">
    <oc r="J37">
      <v>25030516</v>
    </oc>
    <nc r="J37"/>
    <ndxf>
      <font>
        <sz val="9"/>
        <color theme="0"/>
        <name val="Open Sans"/>
        <scheme val="none"/>
      </font>
      <numFmt numFmtId="0" formatCode="General"/>
      <alignment horizontal="general" readingOrder="0"/>
      <border outline="0">
        <left/>
        <bottom/>
      </border>
    </ndxf>
  </rcc>
  <rcc rId="313" sId="1" odxf="1" s="1" dxf="1">
    <oc r="K37">
      <v>25379061</v>
    </oc>
    <nc r="K37"/>
    <ndxf>
      <font>
        <sz val="9"/>
        <color theme="0"/>
        <name val="Open Sans"/>
        <scheme val="none"/>
      </font>
      <numFmt numFmtId="0" formatCode="General"/>
      <alignment horizontal="general" readingOrder="0"/>
      <border outline="0">
        <left/>
        <bottom/>
      </border>
    </ndxf>
  </rcc>
  <rcc rId="314" sId="1" odxf="1" s="1" dxf="1">
    <oc r="L37">
      <v>24132373</v>
    </oc>
    <nc r="L37"/>
    <ndxf>
      <font>
        <sz val="9"/>
        <color theme="0"/>
        <name val="Open Sans"/>
        <scheme val="none"/>
      </font>
      <numFmt numFmtId="0" formatCode="General"/>
      <alignment horizontal="general" readingOrder="0"/>
      <border outline="0">
        <left/>
        <bottom/>
      </border>
    </ndxf>
  </rcc>
  <rcc rId="315" sId="1" odxf="1" s="1" dxf="1" numFmtId="34">
    <oc r="M37">
      <v>24937822</v>
    </oc>
    <nc r="M37"/>
    <ndxf>
      <font>
        <sz val="9"/>
        <color auto="1"/>
        <name val="Open Sans"/>
        <scheme val="none"/>
      </font>
      <numFmt numFmtId="165" formatCode="_(* #\ ###\ ##0_);_(* \(#\ ###\ ##0\);_(* &quot;-&quot;_);_(@_)"/>
      <alignment horizontal="general" readingOrder="0"/>
      <border outline="0">
        <left/>
        <bottom/>
      </border>
    </ndxf>
  </rcc>
  <rcc rId="316" sId="1" odxf="1" s="1" dxf="1">
    <oc r="N37">
      <v>25431987</v>
    </oc>
    <nc r="N37"/>
    <ndxf>
      <font>
        <sz val="9"/>
        <color theme="0"/>
        <name val="Open Sans"/>
        <scheme val="none"/>
      </font>
      <numFmt numFmtId="0" formatCode="General"/>
      <alignment horizontal="general" readingOrder="0"/>
      <border outline="0">
        <left/>
        <bottom/>
      </border>
    </ndxf>
  </rcc>
  <rcc rId="317" sId="1" odxf="1" s="1" dxf="1">
    <oc r="O37">
      <v>25635076</v>
    </oc>
    <nc r="O37"/>
    <ndxf>
      <font>
        <sz val="9"/>
        <color theme="0"/>
        <name val="Open Sans"/>
        <scheme val="none"/>
      </font>
      <numFmt numFmtId="0" formatCode="General"/>
      <alignment horizontal="general" readingOrder="0"/>
      <border outline="0">
        <left/>
        <bottom/>
      </border>
    </ndxf>
  </rcc>
  <rcc rId="318" sId="1" odxf="1" s="1" dxf="1">
    <oc r="P37">
      <v>25635076</v>
    </oc>
    <nc r="P37"/>
    <ndxf>
      <font>
        <sz val="9"/>
        <color theme="0"/>
        <name val="Open Sans"/>
        <scheme val="none"/>
      </font>
      <numFmt numFmtId="0" formatCode="General"/>
      <alignment horizontal="general" readingOrder="0"/>
      <border outline="0">
        <left/>
        <bottom/>
      </border>
    </ndxf>
  </rcc>
  <rcc rId="319" sId="1" odxf="1" dxf="1">
    <oc r="Q37" t="inlineStr">
      <is>
        <t>Kapitały własne należne udziałowcom Santander Bank Polska S.A.</t>
      </is>
    </oc>
    <nc r="Q37"/>
    <ndxf>
      <font>
        <sz val="9"/>
        <color theme="0"/>
        <name val="Open Sans"/>
        <scheme val="none"/>
      </font>
    </ndxf>
  </rcc>
  <rfmt sheetId="1" sqref="I38" start="0" length="0">
    <dxf>
      <font>
        <sz val="9"/>
        <color theme="0"/>
        <name val="Open Sans"/>
        <scheme val="none"/>
      </font>
      <numFmt numFmtId="0" formatCode="General"/>
    </dxf>
  </rfmt>
  <rcc rId="320" sId="1" odxf="1" s="1" dxf="1">
    <oc r="J38">
      <v>1020883</v>
    </oc>
    <nc r="J38"/>
    <ndxf>
      <font>
        <sz val="9"/>
        <color theme="0"/>
        <name val="Open Sans"/>
        <scheme val="none"/>
      </font>
      <numFmt numFmtId="0" formatCode="General"/>
      <alignment horizontal="general" indent="0" readingOrder="0"/>
      <border outline="0">
        <left/>
        <right/>
        <top/>
        <bottom/>
      </border>
    </ndxf>
  </rcc>
  <rcc rId="321" sId="1" odxf="1" s="1" dxf="1">
    <oc r="K38">
      <v>1020883</v>
    </oc>
    <nc r="K38"/>
    <ndxf>
      <font>
        <sz val="9"/>
        <color theme="0"/>
        <name val="Open Sans"/>
        <scheme val="none"/>
      </font>
      <numFmt numFmtId="0" formatCode="General"/>
      <alignment horizontal="general" indent="0" readingOrder="0"/>
      <border outline="0">
        <left/>
        <right/>
        <top/>
        <bottom/>
      </border>
    </ndxf>
  </rcc>
  <rcc rId="322" sId="1" odxf="1" s="1" dxf="1">
    <oc r="L38">
      <v>1020883</v>
    </oc>
    <nc r="L38"/>
    <ndxf>
      <font>
        <sz val="9"/>
        <color theme="0"/>
        <name val="Open Sans"/>
        <scheme val="none"/>
      </font>
      <numFmt numFmtId="0" formatCode="General"/>
      <alignment horizontal="general" indent="0" readingOrder="0"/>
      <border outline="0">
        <left/>
        <right/>
        <top/>
        <bottom/>
      </border>
    </ndxf>
  </rcc>
  <rcc rId="323" sId="1" odxf="1" s="1" dxf="1" numFmtId="34">
    <oc r="M38">
      <v>1020883</v>
    </oc>
    <nc r="M38"/>
    <ndxf>
      <alignment horizontal="general" indent="0" readingOrder="0"/>
      <border outline="0">
        <left/>
        <right/>
        <top/>
        <bottom/>
      </border>
    </ndxf>
  </rcc>
  <rcc rId="324" sId="1" odxf="1" s="1" dxf="1">
    <oc r="N38">
      <v>1020883</v>
    </oc>
    <nc r="N38"/>
    <ndxf>
      <font>
        <sz val="9"/>
        <color theme="0"/>
        <name val="Open Sans"/>
        <scheme val="none"/>
      </font>
      <numFmt numFmtId="0" formatCode="General"/>
      <alignment horizontal="general" indent="0" readingOrder="0"/>
      <border outline="0">
        <left/>
        <right/>
        <top/>
        <bottom/>
      </border>
    </ndxf>
  </rcc>
  <rcc rId="325" sId="1" odxf="1" s="1" dxf="1">
    <oc r="O38">
      <v>1020883</v>
    </oc>
    <nc r="O38"/>
    <ndxf>
      <font>
        <sz val="9"/>
        <color theme="0"/>
        <name val="Open Sans"/>
        <scheme val="none"/>
      </font>
      <numFmt numFmtId="0" formatCode="General"/>
      <alignment horizontal="general" indent="0" readingOrder="0"/>
      <border outline="0">
        <left/>
        <right/>
        <top/>
        <bottom/>
      </border>
    </ndxf>
  </rcc>
  <rcc rId="326" sId="1" odxf="1" s="1" dxf="1">
    <oc r="P38">
      <v>1020883</v>
    </oc>
    <nc r="P38"/>
    <ndxf>
      <font>
        <sz val="9"/>
        <color theme="0"/>
        <name val="Open Sans"/>
        <scheme val="none"/>
      </font>
      <numFmt numFmtId="0" formatCode="General"/>
      <alignment horizontal="general" indent="0" readingOrder="0"/>
      <border outline="0">
        <left/>
        <right/>
        <top/>
        <bottom/>
      </border>
    </ndxf>
  </rcc>
  <rcc rId="327" sId="1" odxf="1" dxf="1">
    <oc r="Q38" t="inlineStr">
      <is>
        <t>Kapitał akcyjny</t>
      </is>
    </oc>
    <nc r="Q38"/>
    <ndxf>
      <font>
        <sz val="9"/>
        <color theme="0"/>
        <name val="Open Sans"/>
        <scheme val="none"/>
      </font>
    </ndxf>
  </rcc>
  <rfmt sheetId="1" sqref="I39" start="0" length="0">
    <dxf>
      <font>
        <sz val="9"/>
        <color theme="0"/>
        <name val="Open Sans"/>
        <scheme val="none"/>
      </font>
    </dxf>
  </rfmt>
  <rcc rId="328" sId="1" odxf="1" s="1" dxf="1">
    <oc r="J39">
      <v>18911741</v>
    </oc>
    <nc r="J39"/>
    <ndxf>
      <font>
        <sz val="9"/>
        <color theme="0"/>
        <name val="Open Sans"/>
        <scheme val="none"/>
      </font>
      <numFmt numFmtId="0" formatCode="General"/>
      <alignment horizontal="general" indent="0" readingOrder="0"/>
      <border outline="0">
        <left/>
        <right/>
        <top/>
        <bottom/>
      </border>
    </ndxf>
  </rcc>
  <rcc rId="329" sId="1" odxf="1" s="1" dxf="1">
    <oc r="K39">
      <v>18914513</v>
    </oc>
    <nc r="K39"/>
    <ndxf>
      <font>
        <sz val="9"/>
        <color theme="0"/>
        <name val="Open Sans"/>
        <scheme val="none"/>
      </font>
      <numFmt numFmtId="0" formatCode="General"/>
      <alignment horizontal="general" indent="0" readingOrder="0"/>
      <border outline="0">
        <left/>
        <right/>
        <top/>
        <bottom/>
      </border>
    </ndxf>
  </rcc>
  <rcc rId="330" sId="1" odxf="1" s="1" dxf="1">
    <oc r="L39">
      <v>20123479</v>
    </oc>
    <nc r="L39"/>
    <ndxf>
      <font>
        <sz val="9"/>
        <color theme="0"/>
        <name val="Open Sans"/>
        <scheme val="none"/>
      </font>
      <numFmt numFmtId="0" formatCode="General"/>
      <alignment horizontal="general" indent="0" readingOrder="0"/>
      <border outline="0">
        <left/>
        <right/>
        <top/>
        <bottom/>
      </border>
    </ndxf>
  </rcc>
  <rcc rId="331" sId="1" odxf="1" s="1" dxf="1" numFmtId="34">
    <oc r="M39">
      <v>20126366</v>
    </oc>
    <nc r="M39"/>
    <ndxf>
      <alignment horizontal="general" indent="0" readingOrder="0"/>
      <border outline="0">
        <left/>
        <right/>
        <top/>
        <bottom/>
      </border>
    </ndxf>
  </rcc>
  <rcc rId="332" sId="1" odxf="1" s="1" dxf="1">
    <oc r="N39">
      <v>20141925</v>
    </oc>
    <nc r="N39"/>
    <ndxf>
      <font>
        <sz val="9"/>
        <color theme="0"/>
        <name val="Open Sans"/>
        <scheme val="none"/>
      </font>
      <numFmt numFmtId="0" formatCode="General"/>
      <alignment horizontal="general" indent="0" readingOrder="0"/>
      <border outline="0">
        <left/>
        <right/>
        <top/>
        <bottom/>
      </border>
    </ndxf>
  </rcc>
  <rcc rId="333" sId="1" odxf="1" s="1" dxf="1">
    <oc r="O39">
      <v>20184917</v>
    </oc>
    <nc r="O39"/>
    <ndxf>
      <font>
        <sz val="9"/>
        <color theme="0"/>
        <name val="Open Sans"/>
        <scheme val="none"/>
      </font>
      <numFmt numFmtId="0" formatCode="General"/>
      <alignment horizontal="general" indent="0" readingOrder="0"/>
      <border outline="0">
        <left/>
        <right/>
        <top/>
        <bottom/>
      </border>
    </ndxf>
  </rcc>
  <rcc rId="334" sId="1" odxf="1" s="1" dxf="1">
    <oc r="P39">
      <v>20184917</v>
    </oc>
    <nc r="P39"/>
    <ndxf>
      <font>
        <sz val="9"/>
        <color theme="0"/>
        <name val="Open Sans"/>
        <scheme val="none"/>
      </font>
      <numFmt numFmtId="0" formatCode="General"/>
      <alignment horizontal="general" indent="0" readingOrder="0"/>
      <border outline="0">
        <left/>
        <right/>
        <top/>
        <bottom/>
      </border>
    </ndxf>
  </rcc>
  <rcc rId="335" sId="1" odxf="1" dxf="1">
    <oc r="Q39" t="inlineStr">
      <is>
        <t>Pozostałe kapitały</t>
      </is>
    </oc>
    <nc r="Q39"/>
    <ndxf>
      <font>
        <sz val="9"/>
        <color theme="0"/>
        <name val="Open Sans"/>
        <scheme val="none"/>
      </font>
    </ndxf>
  </rcc>
  <rfmt sheetId="1" sqref="I40" start="0" length="0">
    <dxf>
      <font>
        <sz val="9"/>
        <color theme="0"/>
        <name val="Open Sans"/>
        <scheme val="none"/>
      </font>
    </dxf>
  </rfmt>
  <rcc rId="336" sId="1" odxf="1" s="1" dxf="1">
    <oc r="J40">
      <v>1019373</v>
    </oc>
    <nc r="J40"/>
    <ndxf>
      <font>
        <sz val="9"/>
        <color theme="0"/>
        <name val="Open Sans"/>
        <scheme val="none"/>
      </font>
      <numFmt numFmtId="0" formatCode="General"/>
      <alignment horizontal="general" indent="0" readingOrder="0"/>
      <border outline="0">
        <left/>
        <right/>
        <top/>
        <bottom/>
      </border>
    </ndxf>
  </rcc>
  <rcc rId="337" sId="1" odxf="1" s="1" dxf="1">
    <oc r="K40">
      <v>1025050</v>
    </oc>
    <nc r="K40"/>
    <ndxf>
      <font>
        <sz val="9"/>
        <color theme="0"/>
        <name val="Open Sans"/>
        <scheme val="none"/>
      </font>
      <numFmt numFmtId="0" formatCode="General"/>
      <alignment horizontal="general" indent="0" readingOrder="0"/>
      <border outline="0">
        <left/>
        <right/>
        <top/>
        <bottom/>
      </border>
    </ndxf>
  </rcc>
  <rcc rId="338" sId="1" odxf="1" s="1" dxf="1">
    <oc r="L40">
      <v>1213076</v>
    </oc>
    <nc r="L40"/>
    <ndxf>
      <font>
        <sz val="9"/>
        <color theme="0"/>
        <name val="Open Sans"/>
        <scheme val="none"/>
      </font>
      <numFmt numFmtId="0" formatCode="General"/>
      <alignment horizontal="general" indent="0" readingOrder="0"/>
      <border outline="0">
        <left/>
        <right/>
        <top/>
        <bottom/>
      </border>
    </ndxf>
  </rcc>
  <rcc rId="339" sId="1" odxf="1" s="1" dxf="1" numFmtId="34">
    <oc r="M40">
      <v>1331334</v>
    </oc>
    <nc r="M40"/>
    <ndxf>
      <alignment horizontal="general" indent="0" readingOrder="0"/>
      <border outline="0">
        <left/>
        <right/>
        <top/>
        <bottom/>
      </border>
    </ndxf>
  </rcc>
  <rcc rId="340" sId="1" odxf="1" s="1" dxf="1">
    <oc r="N40">
      <v>1316061</v>
    </oc>
    <nc r="N40"/>
    <ndxf>
      <font>
        <sz val="9"/>
        <color theme="0"/>
        <name val="Open Sans"/>
        <scheme val="none"/>
      </font>
      <numFmt numFmtId="0" formatCode="General"/>
      <alignment horizontal="general" indent="0" readingOrder="0"/>
      <border outline="0">
        <left/>
        <right/>
        <top/>
        <bottom/>
      </border>
    </ndxf>
  </rcc>
  <rcc rId="341" sId="1" odxf="1" s="1" dxf="1">
    <oc r="O40">
      <v>1346610</v>
    </oc>
    <nc r="O40"/>
    <ndxf>
      <font>
        <sz val="9"/>
        <color theme="0"/>
        <name val="Open Sans"/>
        <scheme val="none"/>
      </font>
      <numFmt numFmtId="0" formatCode="General"/>
      <alignment horizontal="general" indent="0" readingOrder="0"/>
      <border outline="0">
        <left/>
        <right/>
        <top/>
        <bottom/>
      </border>
    </ndxf>
  </rcc>
  <rcc rId="342" sId="1" odxf="1" s="1" dxf="1">
    <oc r="P40">
      <v>1346610</v>
    </oc>
    <nc r="P40"/>
    <ndxf>
      <font>
        <sz val="9"/>
        <color theme="0"/>
        <name val="Open Sans"/>
        <scheme val="none"/>
      </font>
      <numFmt numFmtId="0" formatCode="General"/>
      <alignment horizontal="general" indent="0" readingOrder="0"/>
      <border outline="0">
        <left/>
        <right/>
        <top/>
        <bottom/>
      </border>
    </ndxf>
  </rcc>
  <rcc rId="343" sId="1" odxf="1" dxf="1">
    <oc r="Q40" t="inlineStr">
      <is>
        <t>Kapitał z aktualizacji wyceny</t>
      </is>
    </oc>
    <nc r="Q40"/>
    <ndxf>
      <font>
        <sz val="9"/>
        <color theme="0"/>
        <name val="Open Sans"/>
        <scheme val="none"/>
      </font>
    </ndxf>
  </rcc>
  <rfmt sheetId="1" sqref="I41" start="0" length="0">
    <dxf>
      <font>
        <sz val="9"/>
        <color theme="0"/>
        <name val="Open Sans"/>
        <scheme val="none"/>
      </font>
    </dxf>
  </rfmt>
  <rcc rId="344" sId="1" odxf="1" s="1" dxf="1">
    <oc r="J41">
      <v>1715165</v>
    </oc>
    <nc r="J41"/>
    <ndxf>
      <font>
        <sz val="9"/>
        <color theme="0"/>
        <name val="Open Sans"/>
        <scheme val="none"/>
      </font>
      <numFmt numFmtId="0" formatCode="General"/>
      <alignment horizontal="general" indent="0" readingOrder="0"/>
      <border outline="0">
        <left/>
        <right/>
        <top/>
        <bottom/>
      </border>
    </ndxf>
  </rcc>
  <rcc rId="345" sId="1" odxf="1" s="1" dxf="1">
    <oc r="K41">
      <v>4079608</v>
    </oc>
    <nc r="K41"/>
    <ndxf>
      <font>
        <sz val="9"/>
        <color theme="0"/>
        <name val="Open Sans"/>
        <scheme val="none"/>
      </font>
      <numFmt numFmtId="0" formatCode="General"/>
      <alignment horizontal="general" indent="0" readingOrder="0"/>
      <border outline="0">
        <left/>
        <right/>
        <top/>
        <bottom/>
      </border>
    </ndxf>
  </rcc>
  <rcc rId="346" sId="1" odxf="1" s="1" dxf="1">
    <oc r="L41">
      <v>839463</v>
    </oc>
    <nc r="L41"/>
    <ndxf>
      <font>
        <sz val="9"/>
        <color theme="0"/>
        <name val="Open Sans"/>
        <scheme val="none"/>
      </font>
      <numFmt numFmtId="0" formatCode="General"/>
      <alignment horizontal="general" indent="0" readingOrder="0"/>
      <border outline="0">
        <left/>
        <right/>
        <top/>
        <bottom/>
      </border>
    </ndxf>
  </rcc>
  <rcc rId="347" sId="1" odxf="1" s="1" dxf="1" numFmtId="34">
    <oc r="M41">
      <v>827926</v>
    </oc>
    <nc r="M41"/>
    <ndxf>
      <alignment horizontal="general" indent="0" readingOrder="0"/>
      <border outline="0">
        <left/>
        <right/>
        <top/>
        <bottom/>
      </border>
    </ndxf>
  </rcc>
  <rcc rId="348" sId="1" odxf="1" s="1" dxf="1">
    <oc r="N41">
      <v>814771</v>
    </oc>
    <nc r="N41"/>
    <ndxf>
      <font>
        <sz val="9"/>
        <color theme="0"/>
        <name val="Open Sans"/>
        <scheme val="none"/>
      </font>
      <numFmt numFmtId="0" formatCode="General"/>
      <alignment horizontal="general" indent="0" readingOrder="0"/>
      <border outline="0">
        <left/>
        <right/>
        <top/>
        <bottom/>
      </border>
    </ndxf>
  </rcc>
  <rcc rId="349" sId="1" odxf="1" s="1" dxf="1">
    <oc r="O41">
      <v>2911732</v>
    </oc>
    <nc r="O41"/>
    <ndxf>
      <font>
        <sz val="9"/>
        <color theme="0"/>
        <name val="Open Sans"/>
        <scheme val="none"/>
      </font>
      <numFmt numFmtId="0" formatCode="General"/>
      <alignment horizontal="general" indent="0" readingOrder="0"/>
      <border outline="0">
        <left/>
        <right/>
        <top/>
        <bottom/>
      </border>
    </ndxf>
  </rcc>
  <rcc rId="350" sId="1" odxf="1" s="1" dxf="1">
    <oc r="P41">
      <v>2911732</v>
    </oc>
    <nc r="P41"/>
    <ndxf>
      <font>
        <sz val="9"/>
        <color theme="0"/>
        <name val="Open Sans"/>
        <scheme val="none"/>
      </font>
      <numFmt numFmtId="0" formatCode="General"/>
      <alignment horizontal="general" indent="0" readingOrder="0"/>
      <border outline="0">
        <left/>
        <right/>
        <top/>
        <bottom/>
      </border>
    </ndxf>
  </rcc>
  <rcc rId="351" sId="1" odxf="1" dxf="1">
    <oc r="Q41" t="inlineStr">
      <is>
        <t>Zyski zatrzymane</t>
      </is>
    </oc>
    <nc r="Q41"/>
    <ndxf>
      <font>
        <sz val="9"/>
        <color theme="0"/>
        <name val="Open Sans"/>
        <scheme val="none"/>
      </font>
    </ndxf>
  </rcc>
  <rfmt sheetId="1" sqref="I42" start="0" length="0">
    <dxf>
      <font>
        <sz val="9"/>
        <color theme="0"/>
        <name val="Open Sans"/>
        <scheme val="none"/>
      </font>
    </dxf>
  </rfmt>
  <rcc rId="352" sId="1" odxf="1" s="1" dxf="1">
    <oc r="J42">
      <v>2363354</v>
    </oc>
    <nc r="J42"/>
    <ndxf>
      <font>
        <sz val="9"/>
        <color theme="0"/>
        <name val="Open Sans"/>
        <scheme val="none"/>
      </font>
      <numFmt numFmtId="0" formatCode="General"/>
      <alignment horizontal="general" indent="0" readingOrder="0"/>
      <border outline="0">
        <left/>
        <right/>
        <top/>
        <bottom/>
      </border>
    </ndxf>
  </rcc>
  <rcc rId="353" sId="1" odxf="1" s="1" dxf="1">
    <oc r="K42">
      <v>339007</v>
    </oc>
    <nc r="K42"/>
    <ndxf>
      <font>
        <sz val="9"/>
        <color theme="0"/>
        <name val="Open Sans"/>
        <scheme val="none"/>
      </font>
      <numFmt numFmtId="0" formatCode="General"/>
      <alignment horizontal="general" indent="0" readingOrder="0"/>
      <border outline="0">
        <left/>
        <right/>
        <top/>
        <bottom/>
      </border>
    </ndxf>
  </rcc>
  <rcc rId="354" sId="1" odxf="1" s="1" dxf="1">
    <oc r="L42">
      <v>935472</v>
    </oc>
    <nc r="L42"/>
    <ndxf>
      <font>
        <sz val="9"/>
        <color theme="0"/>
        <name val="Open Sans"/>
        <scheme val="none"/>
      </font>
      <numFmt numFmtId="0" formatCode="General"/>
      <alignment horizontal="general" indent="0" readingOrder="0"/>
      <border outline="0">
        <left/>
        <right/>
        <top/>
        <bottom/>
      </border>
    </ndxf>
  </rcc>
  <rcc rId="355" sId="1" odxf="1" s="1" dxf="1" numFmtId="34">
    <oc r="M42">
      <v>1631313</v>
    </oc>
    <nc r="M42"/>
    <ndxf>
      <alignment horizontal="general" indent="0" readingOrder="0"/>
      <border outline="0">
        <left/>
        <right/>
        <top/>
        <bottom/>
      </border>
    </ndxf>
  </rcc>
  <rcc rId="356" sId="1" odxf="1" s="1" dxf="1">
    <oc r="N42">
      <v>2138347</v>
    </oc>
    <nc r="N42"/>
    <ndxf>
      <font>
        <sz val="9"/>
        <color theme="0"/>
        <name val="Open Sans"/>
        <scheme val="none"/>
      </font>
      <numFmt numFmtId="0" formatCode="General"/>
      <alignment horizontal="general" indent="0" readingOrder="0"/>
      <border outline="0">
        <left/>
        <right/>
        <top/>
        <bottom/>
      </border>
    </ndxf>
  </rcc>
  <rcc rId="357" sId="1" odxf="1" s="1" dxf="1">
    <oc r="O42">
      <v>170934</v>
    </oc>
    <nc r="O42"/>
    <ndxf>
      <font>
        <sz val="9"/>
        <color theme="0"/>
        <name val="Open Sans"/>
        <scheme val="none"/>
      </font>
      <numFmt numFmtId="0" formatCode="General"/>
      <alignment horizontal="general" indent="0" readingOrder="0"/>
      <border outline="0">
        <left/>
        <right/>
        <top/>
        <bottom/>
      </border>
    </ndxf>
  </rcc>
  <rcc rId="358" sId="1" odxf="1" s="1" dxf="1">
    <oc r="P42">
      <v>170934</v>
    </oc>
    <nc r="P42"/>
    <ndxf>
      <font>
        <sz val="9"/>
        <color theme="0"/>
        <name val="Open Sans"/>
        <scheme val="none"/>
      </font>
      <numFmt numFmtId="0" formatCode="General"/>
      <alignment horizontal="general" indent="0" readingOrder="0"/>
      <border outline="0">
        <left/>
        <right/>
        <top/>
        <bottom/>
      </border>
    </ndxf>
  </rcc>
  <rcc rId="359" sId="1" odxf="1" dxf="1">
    <oc r="Q42" t="inlineStr">
      <is>
        <t>Wynik roku bieżącego</t>
      </is>
    </oc>
    <nc r="Q42"/>
    <ndxf>
      <font>
        <sz val="9"/>
        <color theme="0"/>
        <name val="Open Sans"/>
        <scheme val="none"/>
      </font>
    </ndxf>
  </rcc>
  <rcc rId="360" sId="1" odxf="1" s="1" dxf="1">
    <oc r="J43">
      <v>1564184</v>
    </oc>
    <nc r="J43"/>
    <ndxf>
      <font>
        <sz val="9"/>
        <color theme="0"/>
        <name val="Open Sans"/>
        <scheme val="none"/>
      </font>
      <numFmt numFmtId="0" formatCode="General"/>
      <alignment horizontal="general" readingOrder="0"/>
      <border outline="0">
        <left/>
        <bottom/>
      </border>
    </ndxf>
  </rcc>
  <rcc rId="361" sId="1" odxf="1" s="1" dxf="1">
    <oc r="K43">
      <v>1410453</v>
    </oc>
    <nc r="K43"/>
    <ndxf>
      <font>
        <sz val="9"/>
        <color theme="0"/>
        <name val="Open Sans"/>
        <scheme val="none"/>
      </font>
      <numFmt numFmtId="0" formatCode="General"/>
      <alignment horizontal="general" readingOrder="0"/>
      <border outline="0">
        <left/>
        <bottom/>
      </border>
    </ndxf>
  </rcc>
  <rcc rId="362" sId="1" odxf="1" s="1" dxf="1">
    <oc r="L43">
      <v>1397309</v>
    </oc>
    <nc r="L43"/>
    <ndxf>
      <font>
        <sz val="9"/>
        <color theme="0"/>
        <name val="Open Sans"/>
        <scheme val="none"/>
      </font>
      <numFmt numFmtId="0" formatCode="General"/>
      <alignment horizontal="general" readingOrder="0"/>
      <border outline="0">
        <left/>
        <bottom/>
      </border>
    </ndxf>
  </rcc>
  <rcc rId="363" sId="1" odxf="1" s="1" dxf="1" numFmtId="34">
    <oc r="M43">
      <v>1480340</v>
    </oc>
    <nc r="M43"/>
    <ndxf>
      <numFmt numFmtId="165" formatCode="_(* #\ ###\ ##0_);_(* \(#\ ###\ ##0\);_(* &quot;-&quot;_);_(@_)"/>
      <alignment horizontal="general" readingOrder="0"/>
      <border outline="0">
        <left/>
        <bottom/>
      </border>
    </ndxf>
  </rcc>
  <rcc rId="364" sId="1" odxf="1" s="1" dxf="1">
    <oc r="N43">
      <v>1547523</v>
    </oc>
    <nc r="N43"/>
    <ndxf>
      <font>
        <sz val="9"/>
        <color theme="0"/>
        <name val="Open Sans"/>
        <scheme val="none"/>
      </font>
      <numFmt numFmtId="0" formatCode="General"/>
      <alignment horizontal="general" readingOrder="0"/>
      <border outline="0">
        <left/>
        <bottom/>
      </border>
    </ndxf>
  </rcc>
  <rcc rId="365" sId="1" odxf="1" s="1" dxf="1">
    <oc r="O43">
      <v>1606437</v>
    </oc>
    <nc r="O43"/>
    <ndxf>
      <font>
        <sz val="9"/>
        <color theme="0"/>
        <name val="Open Sans"/>
        <scheme val="none"/>
      </font>
      <numFmt numFmtId="0" formatCode="General"/>
      <alignment horizontal="general" readingOrder="0"/>
      <border outline="0">
        <left/>
        <bottom/>
      </border>
    </ndxf>
  </rcc>
  <rcc rId="366" sId="1" odxf="1" s="1" dxf="1">
    <oc r="P43">
      <v>1606437</v>
    </oc>
    <nc r="P43"/>
    <ndxf>
      <font>
        <sz val="9"/>
        <color theme="0"/>
        <name val="Open Sans"/>
        <scheme val="none"/>
      </font>
      <numFmt numFmtId="0" formatCode="General"/>
      <alignment horizontal="general" readingOrder="0"/>
      <border outline="0">
        <left/>
        <bottom/>
      </border>
    </ndxf>
  </rcc>
  <rcc rId="367" sId="1" odxf="1" dxf="1">
    <oc r="Q43" t="inlineStr">
      <is>
        <t>Udziały niekontrolujące</t>
      </is>
    </oc>
    <nc r="Q43"/>
    <ndxf>
      <font>
        <sz val="9"/>
        <color theme="0"/>
        <name val="Open Sans"/>
        <scheme val="none"/>
      </font>
    </ndxf>
  </rcc>
  <rcc rId="368" sId="1" odxf="1" s="1" dxf="1">
    <oc r="J44">
      <v>26594700</v>
    </oc>
    <nc r="J44"/>
    <ndxf>
      <font>
        <sz val="9"/>
        <color theme="0"/>
        <name val="Open Sans"/>
        <scheme val="none"/>
      </font>
      <numFmt numFmtId="0" formatCode="General"/>
      <alignment horizontal="general" readingOrder="0"/>
      <border outline="0">
        <left/>
        <bottom/>
      </border>
    </ndxf>
  </rcc>
  <rcc rId="369" sId="1" odxf="1" s="1" dxf="1">
    <oc r="K44">
      <v>26789514</v>
    </oc>
    <nc r="K44"/>
    <ndxf>
      <font>
        <sz val="9"/>
        <color theme="0"/>
        <name val="Open Sans"/>
        <scheme val="none"/>
      </font>
      <numFmt numFmtId="0" formatCode="General"/>
      <alignment horizontal="general" readingOrder="0"/>
      <border outline="0">
        <left/>
        <bottom/>
      </border>
    </ndxf>
  </rcc>
  <rcc rId="370" sId="1" odxf="1" s="1" dxf="1">
    <oc r="L44">
      <v>25529682</v>
    </oc>
    <nc r="L44"/>
    <ndxf>
      <font>
        <sz val="9"/>
        <color theme="0"/>
        <name val="Open Sans"/>
        <scheme val="none"/>
      </font>
      <numFmt numFmtId="0" formatCode="General"/>
      <alignment horizontal="general" readingOrder="0"/>
      <border outline="0">
        <left/>
        <bottom/>
      </border>
    </ndxf>
  </rcc>
  <rcc rId="371" sId="1" odxf="1" s="1" dxf="1" numFmtId="34">
    <oc r="M44">
      <v>26418162</v>
    </oc>
    <nc r="M44"/>
    <ndxf>
      <font>
        <sz val="9"/>
        <color auto="1"/>
        <name val="Open Sans"/>
        <scheme val="none"/>
      </font>
      <numFmt numFmtId="165" formatCode="_(* #\ ###\ ##0_);_(* \(#\ ###\ ##0\);_(* &quot;-&quot;_);_(@_)"/>
      <alignment horizontal="general" readingOrder="0"/>
      <border outline="0">
        <left/>
        <bottom/>
      </border>
    </ndxf>
  </rcc>
  <rcc rId="372" sId="1" odxf="1" s="1" dxf="1">
    <oc r="N44">
      <v>26979510</v>
    </oc>
    <nc r="N44"/>
    <ndxf>
      <font>
        <sz val="9"/>
        <color theme="0"/>
        <name val="Open Sans"/>
        <scheme val="none"/>
      </font>
      <numFmt numFmtId="0" formatCode="General"/>
      <alignment horizontal="general" readingOrder="0"/>
      <border outline="0">
        <left/>
        <bottom/>
      </border>
    </ndxf>
  </rcc>
  <rcc rId="373" sId="1" odxf="1" s="1" dxf="1">
    <oc r="O44">
      <v>27241513</v>
    </oc>
    <nc r="O44"/>
    <ndxf>
      <font>
        <sz val="9"/>
        <color theme="0"/>
        <name val="Open Sans"/>
        <scheme val="none"/>
      </font>
      <numFmt numFmtId="0" formatCode="General"/>
      <alignment horizontal="general" readingOrder="0"/>
      <border outline="0">
        <left/>
        <bottom/>
      </border>
    </ndxf>
  </rcc>
  <rcc rId="374" sId="1" odxf="1" s="1" dxf="1">
    <oc r="P44">
      <v>27241513</v>
    </oc>
    <nc r="P44"/>
    <ndxf>
      <font>
        <sz val="9"/>
        <color theme="0"/>
        <name val="Open Sans"/>
        <scheme val="none"/>
      </font>
      <numFmt numFmtId="0" formatCode="General"/>
      <alignment horizontal="general" readingOrder="0"/>
      <border outline="0">
        <left/>
        <bottom/>
      </border>
    </ndxf>
  </rcc>
  <rcc rId="375" sId="1" odxf="1" dxf="1">
    <oc r="Q44" t="inlineStr">
      <is>
        <t>Kapitały razem</t>
      </is>
    </oc>
    <nc r="Q44"/>
    <ndxf>
      <font>
        <sz val="9"/>
        <color theme="0"/>
        <name val="Open Sans"/>
        <scheme val="none"/>
      </font>
    </ndxf>
  </rcc>
  <rfmt sheetId="1" sqref="I45" start="0" length="0">
    <dxf>
      <font>
        <sz val="9"/>
        <color theme="0"/>
        <name val="Open Sans"/>
        <scheme val="none"/>
      </font>
    </dxf>
  </rfmt>
  <rcc rId="376" sId="1" odxf="1" s="1" dxf="1">
    <oc r="J45">
      <f>SUM(J38:J41)</f>
    </oc>
    <nc r="J45"/>
    <ndxf>
      <font>
        <sz val="9"/>
        <color theme="0"/>
        <name val="Open Sans"/>
        <scheme val="none"/>
      </font>
      <numFmt numFmtId="0" formatCode="General"/>
      <alignment horizontal="general" indent="0" readingOrder="0"/>
      <border outline="0">
        <left/>
        <right/>
        <top/>
        <bottom/>
      </border>
    </ndxf>
  </rcc>
  <rcc rId="377" sId="1" odxf="1" dxf="1">
    <oc r="K45">
      <f>SUM(K38:K41)</f>
    </oc>
    <nc r="K45"/>
    <ndxf>
      <font>
        <sz val="9"/>
        <color theme="0"/>
        <name val="Open Sans"/>
        <scheme val="none"/>
      </font>
      <numFmt numFmtId="0" formatCode="General"/>
    </ndxf>
  </rcc>
  <rcc rId="378" sId="1" odxf="1" dxf="1">
    <oc r="L45">
      <f>SUM(L38:L41)</f>
    </oc>
    <nc r="L45"/>
    <ndxf>
      <font>
        <sz val="9"/>
        <color theme="0"/>
        <name val="Open Sans"/>
        <scheme val="none"/>
      </font>
      <numFmt numFmtId="0" formatCode="General"/>
    </ndxf>
  </rcc>
  <rcc rId="379" sId="1" numFmtId="34">
    <oc r="M45">
      <f>SUM(M38:M41)</f>
    </oc>
    <nc r="M45"/>
  </rcc>
  <rcc rId="380" sId="1" odxf="1" dxf="1">
    <oc r="N45">
      <f>SUM(N38:N41)</f>
    </oc>
    <nc r="N45"/>
    <ndxf>
      <font>
        <sz val="9"/>
        <color theme="0"/>
        <name val="Open Sans"/>
        <scheme val="none"/>
      </font>
      <numFmt numFmtId="0" formatCode="General"/>
    </ndxf>
  </rcc>
  <rcc rId="381" sId="1" odxf="1" dxf="1">
    <oc r="O45">
      <f>SUM(O38:O41)</f>
    </oc>
    <nc r="O45"/>
    <ndxf>
      <font>
        <sz val="9"/>
        <color theme="0"/>
        <name val="Open Sans"/>
        <scheme val="none"/>
      </font>
      <numFmt numFmtId="0" formatCode="General"/>
    </ndxf>
  </rcc>
  <rcc rId="382" sId="1" odxf="1" dxf="1">
    <oc r="P45">
      <f>SUM(P38:P41)</f>
    </oc>
    <nc r="P45"/>
    <ndxf>
      <font>
        <sz val="9"/>
        <color theme="0"/>
        <name val="Open Sans"/>
        <scheme val="none"/>
      </font>
      <numFmt numFmtId="0" formatCode="General"/>
    </ndxf>
  </rcc>
  <rfmt sheetId="1" sqref="Q45" start="0" length="0">
    <dxf>
      <font>
        <sz val="9"/>
        <color theme="0"/>
        <name val="Open Sans"/>
        <scheme val="none"/>
      </font>
    </dxf>
  </rfmt>
  <rfmt sheetId="1" sqref="I46" start="0" length="0">
    <dxf>
      <font>
        <sz val="9"/>
        <color theme="0"/>
        <name val="Open Sans"/>
        <scheme val="none"/>
      </font>
    </dxf>
  </rfmt>
  <rcc rId="383" sId="1" odxf="1" s="1" dxf="1">
    <oc r="J46">
      <v>1472845</v>
    </oc>
    <nc r="J46"/>
    <ndxf>
      <font>
        <sz val="9"/>
        <color theme="0"/>
        <name val="Open Sans"/>
        <scheme val="none"/>
      </font>
      <numFmt numFmtId="0" formatCode="General"/>
      <alignment horizontal="general" indent="0" readingOrder="0"/>
      <border outline="0">
        <left/>
        <right/>
        <top/>
        <bottom/>
      </border>
    </ndxf>
  </rcc>
  <rcc rId="384" sId="1" odxf="1" s="1" dxf="1">
    <oc r="K46">
      <v>2555195</v>
    </oc>
    <nc r="K46"/>
    <ndxf>
      <font>
        <sz val="9"/>
        <color theme="0"/>
        <name val="Open Sans"/>
        <scheme val="none"/>
      </font>
      <numFmt numFmtId="0" formatCode="General"/>
      <alignment horizontal="general" indent="0" readingOrder="0"/>
      <border outline="0">
        <left/>
        <right/>
        <top/>
        <bottom/>
      </border>
    </ndxf>
  </rcc>
  <rcc rId="385" sId="1" odxf="1" s="1" dxf="1">
    <oc r="L46">
      <v>542513</v>
    </oc>
    <nc r="L46"/>
    <ndxf>
      <font>
        <sz val="9"/>
        <color theme="0"/>
        <name val="Open Sans"/>
        <scheme val="none"/>
      </font>
      <numFmt numFmtId="0" formatCode="General"/>
      <alignment horizontal="general" indent="0" readingOrder="0"/>
      <border outline="0">
        <left/>
        <right/>
        <top/>
        <bottom/>
      </border>
    </ndxf>
  </rcc>
  <rcc rId="386" sId="1" odxf="1" s="1" dxf="1" numFmtId="34">
    <oc r="M46">
      <v>542513</v>
    </oc>
    <nc r="M46"/>
    <ndxf>
      <alignment horizontal="general" indent="0" readingOrder="0"/>
      <border outline="0">
        <left/>
        <right/>
        <top/>
        <bottom/>
      </border>
    </ndxf>
  </rcc>
  <rcc rId="387" sId="1" odxf="1" s="1" dxf="1">
    <oc r="N46">
      <v>542513</v>
    </oc>
    <nc r="N46"/>
    <ndxf>
      <font>
        <sz val="9"/>
        <color theme="0"/>
        <name val="Open Sans"/>
        <scheme val="none"/>
      </font>
      <numFmt numFmtId="0" formatCode="General"/>
      <alignment horizontal="general" indent="0" readingOrder="0"/>
      <border outline="0">
        <left/>
        <right/>
        <top/>
        <bottom/>
      </border>
    </ndxf>
  </rcc>
  <rcc rId="388" sId="1" odxf="1" s="1" dxf="1">
    <oc r="O46">
      <v>1599275</v>
    </oc>
    <nc r="O46"/>
    <ndxf>
      <font>
        <sz val="9"/>
        <color theme="0"/>
        <name val="Open Sans"/>
        <scheme val="none"/>
      </font>
      <numFmt numFmtId="0" formatCode="General"/>
      <alignment horizontal="general" indent="0" readingOrder="0"/>
      <border outline="0">
        <left/>
        <right/>
        <top/>
        <bottom/>
      </border>
    </ndxf>
  </rcc>
  <rcc rId="389" sId="1" odxf="1" s="1" dxf="1">
    <oc r="P46">
      <v>1599275</v>
    </oc>
    <nc r="P46"/>
    <ndxf>
      <font>
        <sz val="9"/>
        <color theme="0"/>
        <name val="Open Sans"/>
        <scheme val="none"/>
      </font>
      <numFmt numFmtId="0" formatCode="General"/>
      <alignment horizontal="general" indent="0" readingOrder="0"/>
      <border outline="0">
        <left/>
        <right/>
        <top/>
        <bottom/>
      </border>
    </ndxf>
  </rcc>
  <rfmt sheetId="1" sqref="Q46" start="0" length="0">
    <dxf>
      <font>
        <sz val="9"/>
        <color theme="0"/>
        <name val="Open Sans"/>
        <scheme val="none"/>
      </font>
    </dxf>
  </rfmt>
  <rfmt sheetId="1" sqref="I47" start="0" length="0">
    <dxf>
      <font>
        <sz val="9"/>
        <color theme="0"/>
        <name val="Open Sans"/>
        <scheme val="none"/>
      </font>
    </dxf>
  </rfmt>
  <rcc rId="390" sId="1" odxf="1" dxf="1">
    <oc r="J47">
      <f>J45-J46</f>
    </oc>
    <nc r="J47"/>
    <ndxf>
      <font>
        <sz val="9"/>
        <color theme="0"/>
        <name val="Open Sans"/>
        <scheme val="none"/>
      </font>
      <numFmt numFmtId="0" formatCode="General"/>
    </ndxf>
  </rcc>
  <rcc rId="391" sId="1" odxf="1" dxf="1">
    <oc r="K47">
      <f>K45-K46</f>
    </oc>
    <nc r="K47"/>
    <ndxf>
      <font>
        <sz val="9"/>
        <color theme="0"/>
        <name val="Open Sans"/>
        <scheme val="none"/>
      </font>
      <numFmt numFmtId="0" formatCode="General"/>
    </ndxf>
  </rcc>
  <rcc rId="392" sId="1" odxf="1" dxf="1">
    <oc r="L47">
      <f>L45-L46</f>
    </oc>
    <nc r="L47"/>
    <ndxf>
      <font>
        <sz val="9"/>
        <color theme="0"/>
        <name val="Open Sans"/>
        <scheme val="none"/>
      </font>
      <numFmt numFmtId="0" formatCode="General"/>
    </ndxf>
  </rcc>
  <rcc rId="393" sId="1" numFmtId="34">
    <oc r="M47">
      <f>M45-M46</f>
    </oc>
    <nc r="M47"/>
  </rcc>
  <rcc rId="394" sId="1" odxf="1" dxf="1">
    <oc r="N47">
      <f>N45-N46</f>
    </oc>
    <nc r="N47"/>
    <ndxf>
      <font>
        <sz val="9"/>
        <color theme="0"/>
        <name val="Open Sans"/>
        <scheme val="none"/>
      </font>
      <numFmt numFmtId="0" formatCode="General"/>
    </ndxf>
  </rcc>
  <rcc rId="395" sId="1" odxf="1" dxf="1">
    <oc r="O47">
      <f>O45-O46</f>
    </oc>
    <nc r="O47"/>
    <ndxf>
      <font>
        <sz val="9"/>
        <color theme="0"/>
        <name val="Open Sans"/>
        <scheme val="none"/>
      </font>
      <numFmt numFmtId="0" formatCode="General"/>
    </ndxf>
  </rcc>
  <rcc rId="396" sId="1" odxf="1" dxf="1">
    <oc r="P47">
      <f>P45-P46</f>
    </oc>
    <nc r="P47"/>
    <ndxf>
      <font>
        <sz val="9"/>
        <color theme="0"/>
        <name val="Open Sans"/>
        <scheme val="none"/>
      </font>
      <numFmt numFmtId="0" formatCode="General"/>
    </ndxf>
  </rcc>
  <rfmt sheetId="1" sqref="Q47" start="0" length="0">
    <dxf>
      <font>
        <sz val="9"/>
        <color theme="0"/>
        <name val="Open Sans"/>
        <scheme val="none"/>
      </font>
    </dxf>
  </rfmt>
  <rfmt sheetId="1" sqref="I48" start="0" length="0">
    <dxf>
      <font>
        <sz val="9"/>
        <color theme="0"/>
        <name val="Open Sans"/>
        <scheme val="none"/>
      </font>
    </dxf>
  </rfmt>
  <rfmt sheetId="1" sqref="J48" start="0" length="0">
    <dxf>
      <font>
        <sz val="9"/>
        <color theme="0"/>
        <name val="Open Sans"/>
        <scheme val="none"/>
      </font>
    </dxf>
  </rfmt>
  <rfmt sheetId="1" sqref="K48" start="0" length="0">
    <dxf>
      <font>
        <sz val="9"/>
        <color theme="0"/>
        <name val="Open Sans"/>
        <scheme val="none"/>
      </font>
    </dxf>
  </rfmt>
  <rfmt sheetId="1" sqref="L48" start="0" length="0">
    <dxf>
      <font>
        <sz val="9"/>
        <color theme="0"/>
        <name val="Open Sans"/>
        <scheme val="none"/>
      </font>
    </dxf>
  </rfmt>
  <rfmt sheetId="1" sqref="M48" start="0" length="0">
    <dxf>
      <numFmt numFmtId="165" formatCode="_(* #\ ###\ ##0_);_(* \(#\ ###\ ##0\);_(* &quot;-&quot;_);_(@_)"/>
    </dxf>
  </rfmt>
  <rfmt sheetId="1" sqref="N48" start="0" length="0">
    <dxf>
      <font>
        <sz val="9"/>
        <color theme="0"/>
        <name val="Open Sans"/>
        <scheme val="none"/>
      </font>
    </dxf>
  </rfmt>
  <rfmt sheetId="1" sqref="O48" start="0" length="0">
    <dxf>
      <font>
        <sz val="9"/>
        <color theme="0"/>
        <name val="Open Sans"/>
        <scheme val="none"/>
      </font>
    </dxf>
  </rfmt>
  <rfmt sheetId="1" sqref="P48" start="0" length="0">
    <dxf>
      <font>
        <sz val="9"/>
        <color theme="0"/>
        <name val="Open Sans"/>
        <scheme val="none"/>
      </font>
    </dxf>
  </rfmt>
  <rfmt sheetId="1" sqref="Q48" start="0" length="0">
    <dxf>
      <font>
        <sz val="9"/>
        <color theme="0"/>
        <name val="Open Sans"/>
        <scheme val="none"/>
      </font>
    </dxf>
  </rfmt>
  <rfmt sheetId="1" sqref="I49" start="0" length="0">
    <dxf>
      <font>
        <sz val="9"/>
        <color theme="0"/>
        <name val="Open Sans"/>
        <scheme val="none"/>
      </font>
    </dxf>
  </rfmt>
  <rfmt sheetId="1" sqref="J49" start="0" length="0">
    <dxf>
      <font>
        <sz val="9"/>
        <color theme="0"/>
        <name val="Open Sans"/>
        <scheme val="none"/>
      </font>
    </dxf>
  </rfmt>
  <rcc rId="397" sId="1" odxf="1" dxf="1">
    <oc r="K49">
      <f>AVERAGE(K47,J47)</f>
    </oc>
    <nc r="K49"/>
    <ndxf>
      <font>
        <sz val="9"/>
        <color theme="0"/>
        <name val="Open Sans"/>
        <scheme val="none"/>
      </font>
      <numFmt numFmtId="0" formatCode="General"/>
    </ndxf>
  </rcc>
  <rcc rId="398" sId="1" odxf="1" dxf="1">
    <oc r="L49">
      <f>AVERAGE(L47,J47)</f>
    </oc>
    <nc r="L49"/>
    <ndxf>
      <font>
        <sz val="9"/>
        <color theme="0"/>
        <name val="Open Sans"/>
        <scheme val="none"/>
      </font>
      <numFmt numFmtId="0" formatCode="General"/>
    </ndxf>
  </rcc>
  <rcc rId="399" sId="1" numFmtId="34">
    <oc r="M49">
      <f>AVERAGE(M47,J47)</f>
    </oc>
    <nc r="M49"/>
  </rcc>
  <rcc rId="400" sId="1" odxf="1" dxf="1">
    <oc r="N49">
      <f>AVERAGE(N47,J47)</f>
    </oc>
    <nc r="N49"/>
    <ndxf>
      <font>
        <sz val="9"/>
        <color theme="0"/>
        <name val="Open Sans"/>
        <scheme val="none"/>
      </font>
      <numFmt numFmtId="0" formatCode="General"/>
    </ndxf>
  </rcc>
  <rcc rId="401" sId="1" odxf="1" dxf="1">
    <oc r="O49">
      <f>AVERAGE(O47,N47)</f>
    </oc>
    <nc r="O49"/>
    <ndxf>
      <font>
        <sz val="9"/>
        <color theme="0"/>
        <name val="Open Sans"/>
        <scheme val="none"/>
      </font>
      <numFmt numFmtId="0" formatCode="General"/>
    </ndxf>
  </rcc>
  <rcc rId="402" sId="1" odxf="1" dxf="1">
    <oc r="P49">
      <f>AVERAGE(P47,O47)</f>
    </oc>
    <nc r="P49"/>
    <ndxf>
      <font>
        <sz val="9"/>
        <color theme="0"/>
        <name val="Open Sans"/>
        <scheme val="none"/>
      </font>
      <numFmt numFmtId="0" formatCode="General"/>
    </ndxf>
  </rcc>
  <rfmt sheetId="1" sqref="Q49" start="0" length="0">
    <dxf>
      <font>
        <sz val="9"/>
        <color theme="0"/>
        <name val="Open Sans"/>
        <scheme val="none"/>
      </font>
    </dxf>
  </rfmt>
  <rfmt sheetId="1" sqref="I50" start="0" length="0">
    <dxf>
      <font>
        <sz val="9"/>
        <color theme="0"/>
        <name val="Open Sans"/>
        <scheme val="none"/>
      </font>
    </dxf>
  </rfmt>
  <rfmt sheetId="1" sqref="J50" start="0" length="0">
    <dxf>
      <font>
        <sz val="9"/>
        <color theme="0"/>
        <name val="Open Sans"/>
        <scheme val="none"/>
      </font>
    </dxf>
  </rfmt>
  <rfmt sheetId="1" sqref="K50" start="0" length="0">
    <dxf>
      <font>
        <sz val="9"/>
        <color theme="0"/>
        <name val="Open Sans"/>
        <scheme val="none"/>
      </font>
    </dxf>
  </rfmt>
  <rfmt sheetId="1" sqref="L50" start="0" length="0">
    <dxf>
      <font>
        <sz val="9"/>
        <color theme="0"/>
        <name val="Open Sans"/>
        <scheme val="none"/>
      </font>
    </dxf>
  </rfmt>
  <rfmt sheetId="1" sqref="M50" start="0" length="0">
    <dxf>
      <numFmt numFmtId="165" formatCode="_(* #\ ###\ ##0_);_(* \(#\ ###\ ##0\);_(* &quot;-&quot;_);_(@_)"/>
    </dxf>
  </rfmt>
  <rfmt sheetId="1" sqref="N50" start="0" length="0">
    <dxf>
      <font>
        <sz val="9"/>
        <color theme="0"/>
        <name val="Open Sans"/>
        <scheme val="none"/>
      </font>
    </dxf>
  </rfmt>
  <rfmt sheetId="1" sqref="O50" start="0" length="0">
    <dxf>
      <font>
        <sz val="9"/>
        <color theme="0"/>
        <name val="Open Sans"/>
        <scheme val="none"/>
      </font>
    </dxf>
  </rfmt>
  <rfmt sheetId="1" sqref="P50" start="0" length="0">
    <dxf>
      <font>
        <sz val="9"/>
        <color theme="0"/>
        <name val="Open Sans"/>
        <scheme val="none"/>
      </font>
    </dxf>
  </rfmt>
  <rfmt sheetId="1" sqref="Q50" start="0" length="0">
    <dxf>
      <font>
        <sz val="9"/>
        <color theme="0"/>
        <name val="Open Sans"/>
        <scheme val="none"/>
      </font>
    </dxf>
  </rfmt>
  <rfmt sheetId="1" sqref="I51" start="0" length="0">
    <dxf>
      <font>
        <sz val="9"/>
        <color theme="0"/>
        <name val="Open Sans"/>
        <scheme val="none"/>
      </font>
    </dxf>
  </rfmt>
  <rfmt sheetId="1" sqref="J51" start="0" length="0">
    <dxf>
      <font>
        <sz val="9"/>
        <color theme="0"/>
        <name val="Open Sans"/>
        <scheme val="none"/>
      </font>
    </dxf>
  </rfmt>
  <rcc rId="403" sId="1" odxf="1" dxf="1">
    <oc r="K51">
      <f>K33/K49</f>
    </oc>
    <nc r="K51"/>
    <ndxf>
      <font>
        <sz val="9"/>
        <color theme="0"/>
        <name val="Open Sans"/>
        <scheme val="none"/>
      </font>
      <numFmt numFmtId="0" formatCode="General"/>
    </ndxf>
  </rcc>
  <rcc rId="404" sId="1" odxf="1" dxf="1">
    <oc r="L51">
      <f>L33/L49</f>
    </oc>
    <nc r="L51"/>
    <ndxf>
      <font>
        <sz val="9"/>
        <color theme="0"/>
        <name val="Open Sans"/>
        <scheme val="none"/>
      </font>
      <numFmt numFmtId="0" formatCode="General"/>
    </ndxf>
  </rcc>
  <rcc rId="405" sId="1" odxf="1" dxf="1" numFmtId="34">
    <oc r="M51">
      <f>M33/M49</f>
    </oc>
    <nc r="M51"/>
    <ndxf>
      <numFmt numFmtId="165" formatCode="_(* #\ ###\ ##0_);_(* \(#\ ###\ ##0\);_(* &quot;-&quot;_);_(@_)"/>
    </ndxf>
  </rcc>
  <rcc rId="406" sId="1" odxf="1" dxf="1">
    <oc r="N51">
      <f>N33/N49</f>
    </oc>
    <nc r="N51"/>
    <ndxf>
      <font>
        <sz val="9"/>
        <color theme="0"/>
        <name val="Open Sans"/>
        <scheme val="none"/>
      </font>
      <numFmt numFmtId="0" formatCode="General"/>
    </ndxf>
  </rcc>
  <rcc rId="407" sId="1" odxf="1" dxf="1">
    <oc r="O51">
      <f>O33/O49</f>
    </oc>
    <nc r="O51"/>
    <ndxf>
      <font>
        <sz val="9"/>
        <color theme="0"/>
        <name val="Open Sans"/>
        <scheme val="none"/>
      </font>
      <numFmt numFmtId="0" formatCode="General"/>
    </ndxf>
  </rcc>
  <rcc rId="408" sId="1" odxf="1" dxf="1">
    <oc r="P51">
      <f>P33/P49</f>
    </oc>
    <nc r="P51"/>
    <ndxf>
      <font>
        <sz val="9"/>
        <color theme="0"/>
        <name val="Open Sans"/>
        <scheme val="none"/>
      </font>
      <numFmt numFmtId="0" formatCode="General"/>
    </ndxf>
  </rcc>
  <rfmt sheetId="1" sqref="Q51" start="0" length="0">
    <dxf>
      <font>
        <sz val="9"/>
        <color theme="0"/>
        <name val="Open Sans"/>
        <scheme val="none"/>
      </font>
    </dxf>
  </rfmt>
  <rfmt sheetId="1" sqref="I52" start="0" length="0">
    <dxf>
      <font>
        <sz val="9"/>
        <color theme="0"/>
        <name val="Open Sans"/>
        <scheme val="none"/>
      </font>
    </dxf>
  </rfmt>
  <rfmt sheetId="1" sqref="J52" start="0" length="0">
    <dxf>
      <font>
        <sz val="9"/>
        <color theme="0"/>
        <name val="Open Sans"/>
        <scheme val="none"/>
      </font>
    </dxf>
  </rfmt>
  <rfmt sheetId="1" sqref="K52" start="0" length="0">
    <dxf>
      <font>
        <sz val="9"/>
        <color theme="0"/>
        <name val="Open Sans"/>
        <scheme val="none"/>
      </font>
    </dxf>
  </rfmt>
  <rfmt sheetId="1" sqref="L52" start="0" length="0">
    <dxf>
      <font>
        <sz val="9"/>
        <color theme="0"/>
        <name val="Open Sans"/>
        <scheme val="none"/>
      </font>
    </dxf>
  </rfmt>
  <rfmt sheetId="1" sqref="M52" start="0" length="0">
    <dxf>
      <numFmt numFmtId="165" formatCode="_(* #\ ###\ ##0_);_(* \(#\ ###\ ##0\);_(* &quot;-&quot;_);_(@_)"/>
    </dxf>
  </rfmt>
  <rfmt sheetId="1" sqref="N52" start="0" length="0">
    <dxf>
      <font>
        <sz val="9"/>
        <color theme="0"/>
        <name val="Open Sans"/>
        <scheme val="none"/>
      </font>
    </dxf>
  </rfmt>
  <rfmt sheetId="1" sqref="O52" start="0" length="0">
    <dxf>
      <font>
        <sz val="9"/>
        <color theme="0"/>
        <name val="Open Sans"/>
        <scheme val="none"/>
      </font>
    </dxf>
  </rfmt>
  <rfmt sheetId="1" sqref="P52" start="0" length="0">
    <dxf>
      <font>
        <sz val="9"/>
        <color theme="0"/>
        <name val="Open Sans"/>
        <scheme val="none"/>
      </font>
    </dxf>
  </rfmt>
  <rfmt sheetId="1" sqref="Q52" start="0" length="0">
    <dxf>
      <font>
        <sz val="9"/>
        <color theme="0"/>
        <name val="Open Sans"/>
        <scheme val="none"/>
      </font>
    </dxf>
  </rfmt>
  <rfmt sheetId="1" sqref="I53" start="0" length="0">
    <dxf>
      <font>
        <sz val="9"/>
        <color theme="0"/>
        <name val="Open Sans"/>
        <scheme val="none"/>
      </font>
    </dxf>
  </rfmt>
  <rcc rId="409" sId="1" odxf="1" dxf="1">
    <oc r="J53">
      <f>BS!L49</f>
    </oc>
    <nc r="J53"/>
    <ndxf>
      <font>
        <sz val="9"/>
        <color theme="0"/>
        <name val="Open Sans"/>
        <scheme val="none"/>
      </font>
      <numFmt numFmtId="0" formatCode="General"/>
    </ndxf>
  </rcc>
  <rcc rId="410" sId="1" odxf="1" dxf="1">
    <oc r="K53">
      <f>BS!M49</f>
    </oc>
    <nc r="K53"/>
    <ndxf>
      <font>
        <sz val="9"/>
        <color theme="0"/>
        <name val="Open Sans"/>
        <scheme val="none"/>
      </font>
      <numFmt numFmtId="0" formatCode="General"/>
    </ndxf>
  </rcc>
  <rcc rId="411" sId="1" odxf="1" dxf="1">
    <oc r="L53">
      <f>BS!N49</f>
    </oc>
    <nc r="L53"/>
    <ndxf>
      <font>
        <sz val="9"/>
        <color theme="0"/>
        <name val="Open Sans"/>
        <scheme val="none"/>
      </font>
      <numFmt numFmtId="0" formatCode="General"/>
    </ndxf>
  </rcc>
  <rcc rId="412" sId="1" odxf="1" dxf="1" numFmtId="34">
    <oc r="M53">
      <f>BS!O49</f>
    </oc>
    <nc r="M53"/>
    <ndxf>
      <numFmt numFmtId="165" formatCode="_(* #\ ###\ ##0_);_(* \(#\ ###\ ##0\);_(* &quot;-&quot;_);_(@_)"/>
    </ndxf>
  </rcc>
  <rcc rId="413" sId="1" odxf="1" dxf="1">
    <oc r="N53">
      <f>BS!P49</f>
    </oc>
    <nc r="N53"/>
    <ndxf>
      <font>
        <sz val="9"/>
        <color theme="0"/>
        <name val="Open Sans"/>
        <scheme val="none"/>
      </font>
      <numFmt numFmtId="0" formatCode="General"/>
    </ndxf>
  </rcc>
  <rcc rId="414" sId="1" odxf="1" dxf="1">
    <oc r="O53">
      <f>BS!Q49</f>
    </oc>
    <nc r="O53"/>
    <ndxf>
      <font>
        <sz val="9"/>
        <color theme="0"/>
        <name val="Open Sans"/>
        <scheme val="none"/>
      </font>
      <numFmt numFmtId="0" formatCode="General"/>
    </ndxf>
  </rcc>
  <rcc rId="415" sId="1" odxf="1" dxf="1">
    <oc r="P53">
      <f>BS!R49</f>
    </oc>
    <nc r="P53"/>
    <ndxf>
      <font>
        <sz val="9"/>
        <color theme="0"/>
        <name val="Open Sans"/>
        <scheme val="none"/>
      </font>
      <numFmt numFmtId="0" formatCode="General"/>
    </ndxf>
  </rcc>
  <rfmt sheetId="1" sqref="Q53" start="0" length="0">
    <dxf>
      <font>
        <sz val="9"/>
        <color theme="0"/>
        <name val="Open Sans"/>
        <scheme val="none"/>
      </font>
    </dxf>
  </rfmt>
  <rfmt sheetId="1" sqref="I54" start="0" length="0">
    <dxf>
      <font>
        <sz val="9"/>
        <color theme="0"/>
        <name val="Open Sans"/>
        <scheme val="none"/>
      </font>
    </dxf>
  </rfmt>
  <rfmt sheetId="1" sqref="J54" start="0" length="0">
    <dxf>
      <font>
        <sz val="9"/>
        <color theme="0"/>
        <name val="Open Sans"/>
        <scheme val="none"/>
      </font>
    </dxf>
  </rfmt>
  <rfmt sheetId="1" sqref="K54" start="0" length="0">
    <dxf>
      <font>
        <sz val="9"/>
        <color theme="0"/>
        <name val="Open Sans"/>
        <scheme val="none"/>
      </font>
    </dxf>
  </rfmt>
  <rfmt sheetId="1" sqref="L54" start="0" length="0">
    <dxf>
      <font>
        <sz val="9"/>
        <color theme="0"/>
        <name val="Open Sans"/>
        <scheme val="none"/>
      </font>
    </dxf>
  </rfmt>
  <rfmt sheetId="1" sqref="M54" start="0" length="0">
    <dxf>
      <numFmt numFmtId="165" formatCode="_(* #\ ###\ ##0_);_(* \(#\ ###\ ##0\);_(* &quot;-&quot;_);_(@_)"/>
    </dxf>
  </rfmt>
  <rfmt sheetId="1" sqref="N54" start="0" length="0">
    <dxf>
      <font>
        <sz val="9"/>
        <color theme="0"/>
        <name val="Open Sans"/>
        <scheme val="none"/>
      </font>
    </dxf>
  </rfmt>
  <rfmt sheetId="1" sqref="O54" start="0" length="0">
    <dxf>
      <font>
        <sz val="9"/>
        <color theme="0"/>
        <name val="Open Sans"/>
        <scheme val="none"/>
      </font>
    </dxf>
  </rfmt>
  <rfmt sheetId="1" sqref="P54" start="0" length="0">
    <dxf>
      <font>
        <sz val="9"/>
        <color theme="0"/>
        <name val="Open Sans"/>
        <scheme val="none"/>
      </font>
    </dxf>
  </rfmt>
  <rfmt sheetId="1" sqref="Q54" start="0" length="0">
    <dxf>
      <font>
        <sz val="9"/>
        <color theme="0"/>
        <name val="Open Sans"/>
        <scheme val="none"/>
      </font>
    </dxf>
  </rfmt>
  <rfmt sheetId="1" sqref="I55" start="0" length="0">
    <dxf>
      <font>
        <sz val="9"/>
        <color theme="0"/>
        <name val="Open Sans"/>
        <scheme val="none"/>
      </font>
    </dxf>
  </rfmt>
  <rcc rId="416" sId="1" odxf="1" dxf="1">
    <oc r="J55">
      <f>AVERAGE(J53,G53)</f>
    </oc>
    <nc r="J55"/>
    <ndxf>
      <font>
        <sz val="9"/>
        <color theme="0"/>
        <name val="Open Sans"/>
        <scheme val="none"/>
      </font>
      <numFmt numFmtId="0" formatCode="General"/>
    </ndxf>
  </rcc>
  <rcc rId="417" sId="1" odxf="1" dxf="1">
    <oc r="K55">
      <f>AVERAGE(K53,H53)</f>
    </oc>
    <nc r="K55"/>
    <ndxf>
      <font>
        <sz val="9"/>
        <color theme="0"/>
        <name val="Open Sans"/>
        <scheme val="none"/>
      </font>
      <numFmt numFmtId="0" formatCode="General"/>
    </ndxf>
  </rcc>
  <rcc rId="418" sId="1" odxf="1" dxf="1">
    <oc r="L55">
      <f>AVERAGE(L53,I53)</f>
    </oc>
    <nc r="L55"/>
    <ndxf>
      <font>
        <sz val="9"/>
        <color theme="0"/>
        <name val="Open Sans"/>
        <scheme val="none"/>
      </font>
      <numFmt numFmtId="0" formatCode="General"/>
    </ndxf>
  </rcc>
  <rcc rId="419" sId="1" odxf="1" dxf="1" numFmtId="34">
    <oc r="M55">
      <f>AVERAGE(M53,J53)</f>
    </oc>
    <nc r="M55"/>
    <ndxf>
      <numFmt numFmtId="165" formatCode="_(* #\ ###\ ##0_);_(* \(#\ ###\ ##0\);_(* &quot;-&quot;_);_(@_)"/>
    </ndxf>
  </rcc>
  <rcc rId="420" sId="1" odxf="1" dxf="1">
    <oc r="N55">
      <f>AVERAGE(N53,J53)</f>
    </oc>
    <nc r="N55"/>
    <ndxf>
      <font>
        <sz val="9"/>
        <color theme="0"/>
        <name val="Open Sans"/>
        <scheme val="none"/>
      </font>
      <numFmt numFmtId="0" formatCode="General"/>
    </ndxf>
  </rcc>
  <rcc rId="421" sId="1" odxf="1" dxf="1">
    <oc r="O55">
      <f>AVERAGE(O53,N53)</f>
    </oc>
    <nc r="O55"/>
    <ndxf>
      <font>
        <sz val="9"/>
        <color theme="0"/>
        <name val="Open Sans"/>
        <scheme val="none"/>
      </font>
      <numFmt numFmtId="0" formatCode="General"/>
    </ndxf>
  </rcc>
  <rcc rId="422" sId="1" odxf="1" dxf="1">
    <oc r="P55">
      <f>AVERAGE(P53,O53)</f>
    </oc>
    <nc r="P55"/>
    <ndxf>
      <font>
        <sz val="9"/>
        <color theme="0"/>
        <name val="Open Sans"/>
        <scheme val="none"/>
      </font>
      <numFmt numFmtId="0" formatCode="General"/>
    </ndxf>
  </rcc>
  <rfmt sheetId="1" sqref="Q55" start="0" length="0">
    <dxf>
      <font>
        <sz val="9"/>
        <color theme="0"/>
        <name val="Open Sans"/>
        <scheme val="none"/>
      </font>
    </dxf>
  </rfmt>
  <rfmt sheetId="1" sqref="I56" start="0" length="0">
    <dxf>
      <font>
        <sz val="9"/>
        <color theme="0"/>
        <name val="Open Sans"/>
        <scheme val="none"/>
      </font>
    </dxf>
  </rfmt>
  <rfmt sheetId="1" sqref="J56" start="0" length="0">
    <dxf>
      <font>
        <sz val="9"/>
        <color theme="0"/>
        <name val="Open Sans"/>
        <scheme val="none"/>
      </font>
    </dxf>
  </rfmt>
  <rfmt sheetId="1" sqref="K56" start="0" length="0">
    <dxf>
      <font>
        <sz val="9"/>
        <color theme="0"/>
        <name val="Open Sans"/>
        <scheme val="none"/>
      </font>
    </dxf>
  </rfmt>
  <rfmt sheetId="1" sqref="L56" start="0" length="0">
    <dxf>
      <font>
        <sz val="9"/>
        <color theme="0"/>
        <name val="Open Sans"/>
        <scheme val="none"/>
      </font>
    </dxf>
  </rfmt>
  <rfmt sheetId="1" sqref="M56" start="0" length="0">
    <dxf>
      <numFmt numFmtId="165" formatCode="_(* #\ ###\ ##0_);_(* \(#\ ###\ ##0\);_(* &quot;-&quot;_);_(@_)"/>
    </dxf>
  </rfmt>
  <rfmt sheetId="1" sqref="N56" start="0" length="0">
    <dxf>
      <font>
        <sz val="9"/>
        <color theme="0"/>
        <name val="Open Sans"/>
        <scheme val="none"/>
      </font>
    </dxf>
  </rfmt>
  <rfmt sheetId="1" sqref="O56" start="0" length="0">
    <dxf>
      <font>
        <sz val="9"/>
        <color theme="0"/>
        <name val="Open Sans"/>
        <scheme val="none"/>
      </font>
    </dxf>
  </rfmt>
  <rfmt sheetId="1" sqref="P56" start="0" length="0">
    <dxf>
      <font>
        <sz val="9"/>
        <color theme="0"/>
        <name val="Open Sans"/>
        <scheme val="none"/>
      </font>
    </dxf>
  </rfmt>
  <rfmt sheetId="1" sqref="Q56" start="0" length="0">
    <dxf>
      <font>
        <sz val="9"/>
        <color theme="0"/>
        <name val="Open Sans"/>
        <scheme val="none"/>
      </font>
    </dxf>
  </rfmt>
  <rfmt sheetId="1" sqref="I57" start="0" length="0">
    <dxf>
      <font>
        <sz val="9"/>
        <color theme="0"/>
        <name val="Open Sans"/>
        <scheme val="none"/>
      </font>
    </dxf>
  </rfmt>
  <rfmt sheetId="1" sqref="J57" start="0" length="0">
    <dxf>
      <font>
        <sz val="9"/>
        <color theme="0"/>
        <name val="Open Sans"/>
        <scheme val="none"/>
      </font>
    </dxf>
  </rfmt>
  <rcc rId="423" sId="1" odxf="1" s="1" dxf="1">
    <oc r="K57">
      <f>K33/K55</f>
    </oc>
    <nc r="K57"/>
    <ndxf>
      <font>
        <sz val="9"/>
        <color theme="0"/>
        <name val="Open Sans"/>
        <scheme val="none"/>
      </font>
      <numFmt numFmtId="0" formatCode="General"/>
    </ndxf>
  </rcc>
  <rcc rId="424" sId="1" odxf="1" s="1" dxf="1">
    <oc r="L57">
      <f>L33/L55</f>
    </oc>
    <nc r="L57"/>
    <ndxf>
      <font>
        <sz val="9"/>
        <color theme="0"/>
        <name val="Open Sans"/>
        <scheme val="none"/>
      </font>
      <numFmt numFmtId="0" formatCode="General"/>
    </ndxf>
  </rcc>
  <rcc rId="425" sId="1" odxf="1" s="1" dxf="1" numFmtId="34">
    <oc r="M57">
      <f>M33/M55</f>
    </oc>
    <nc r="M57"/>
    <ndxf>
      <numFmt numFmtId="165" formatCode="_(* #\ ###\ ##0_);_(* \(#\ ###\ ##0\);_(* &quot;-&quot;_);_(@_)"/>
    </ndxf>
  </rcc>
  <rcc rId="426" sId="1" odxf="1" s="1" dxf="1">
    <oc r="N57">
      <f>N33/N55</f>
    </oc>
    <nc r="N57"/>
    <ndxf>
      <font>
        <sz val="9"/>
        <color theme="0"/>
        <name val="Open Sans"/>
        <scheme val="none"/>
      </font>
      <numFmt numFmtId="0" formatCode="General"/>
    </ndxf>
  </rcc>
  <rcc rId="427" sId="1" odxf="1" s="1" dxf="1">
    <oc r="O57">
      <f>O33/O55</f>
    </oc>
    <nc r="O57"/>
    <ndxf>
      <font>
        <sz val="9"/>
        <color theme="0"/>
        <name val="Open Sans"/>
        <scheme val="none"/>
      </font>
      <numFmt numFmtId="0" formatCode="General"/>
    </ndxf>
  </rcc>
  <rcc rId="428" sId="1" odxf="1" s="1" dxf="1">
    <oc r="P57">
      <f>P33/P55</f>
    </oc>
    <nc r="P57"/>
    <ndxf>
      <font>
        <sz val="9"/>
        <color theme="0"/>
        <name val="Open Sans"/>
        <scheme val="none"/>
      </font>
      <numFmt numFmtId="0" formatCode="General"/>
    </ndxf>
  </rcc>
  <rfmt sheetId="1" sqref="Q57" start="0" length="0">
    <dxf>
      <font>
        <sz val="9"/>
        <color theme="0"/>
        <name val="Open Sans"/>
        <scheme val="none"/>
      </font>
    </dxf>
  </rfmt>
  <rfmt sheetId="1" sqref="I58" start="0" length="0">
    <dxf>
      <font>
        <sz val="9"/>
        <color theme="0"/>
        <name val="Open Sans"/>
        <scheme val="none"/>
      </font>
    </dxf>
  </rfmt>
  <rfmt sheetId="1" sqref="J58" start="0" length="0">
    <dxf>
      <font>
        <sz val="9"/>
        <color theme="0"/>
        <name val="Open Sans"/>
        <scheme val="none"/>
      </font>
    </dxf>
  </rfmt>
  <rfmt sheetId="1" sqref="K58" start="0" length="0">
    <dxf>
      <font>
        <sz val="9"/>
        <color theme="0"/>
        <name val="Open Sans"/>
        <scheme val="none"/>
      </font>
    </dxf>
  </rfmt>
  <rfmt sheetId="1" sqref="L58" start="0" length="0">
    <dxf>
      <font>
        <sz val="9"/>
        <color theme="0"/>
        <name val="Open Sans"/>
        <scheme val="none"/>
      </font>
    </dxf>
  </rfmt>
  <rfmt sheetId="1" sqref="M58" start="0" length="0">
    <dxf>
      <numFmt numFmtId="165" formatCode="_(* #\ ###\ ##0_);_(* \(#\ ###\ ##0\);_(* &quot;-&quot;_);_(@_)"/>
    </dxf>
  </rfmt>
  <rfmt sheetId="1" sqref="N58" start="0" length="0">
    <dxf>
      <font>
        <sz val="9"/>
        <color theme="0"/>
        <name val="Open Sans"/>
        <scheme val="none"/>
      </font>
    </dxf>
  </rfmt>
  <rfmt sheetId="1" sqref="O58" start="0" length="0">
    <dxf>
      <font>
        <sz val="9"/>
        <color theme="0"/>
        <name val="Open Sans"/>
        <scheme val="none"/>
      </font>
    </dxf>
  </rfmt>
  <rfmt sheetId="1" sqref="P58" start="0" length="0">
    <dxf>
      <font>
        <sz val="9"/>
        <color theme="0"/>
        <name val="Open Sans"/>
        <scheme val="none"/>
      </font>
    </dxf>
  </rfmt>
  <rfmt sheetId="1" sqref="Q58" start="0" length="0">
    <dxf>
      <font>
        <sz val="9"/>
        <color theme="0"/>
        <name val="Open Sans"/>
        <scheme val="none"/>
      </font>
    </dxf>
  </rfmt>
  <rfmt sheetId="1" sqref="I59" start="0" length="0">
    <dxf>
      <font>
        <sz val="9"/>
        <color theme="0"/>
        <name val="Open Sans"/>
        <scheme val="none"/>
      </font>
    </dxf>
  </rfmt>
  <rfmt sheetId="1" sqref="J59" start="0" length="0">
    <dxf>
      <font>
        <sz val="9"/>
        <color theme="0"/>
        <name val="Open Sans"/>
        <scheme val="none"/>
      </font>
    </dxf>
  </rfmt>
  <rcc rId="429" sId="1" odxf="1" dxf="1">
    <oc r="K59">
      <v>102088305</v>
    </oc>
    <nc r="K59"/>
    <ndxf>
      <font>
        <sz val="9"/>
        <color theme="0"/>
        <name val="Open Sans"/>
        <scheme val="none"/>
      </font>
      <numFmt numFmtId="0" formatCode="General"/>
    </ndxf>
  </rcc>
  <rcc rId="430" sId="1" odxf="1" dxf="1">
    <oc r="L59">
      <v>102088305</v>
    </oc>
    <nc r="L59"/>
    <ndxf>
      <font>
        <sz val="9"/>
        <color theme="0"/>
        <name val="Open Sans"/>
        <scheme val="none"/>
      </font>
      <numFmt numFmtId="0" formatCode="General"/>
    </ndxf>
  </rcc>
  <rcc rId="431" sId="1" odxf="1" dxf="1" numFmtId="34">
    <oc r="M59">
      <v>102088305</v>
    </oc>
    <nc r="M59"/>
    <ndxf>
      <numFmt numFmtId="165" formatCode="_(* #\ ###\ ##0_);_(* \(#\ ###\ ##0\);_(* &quot;-&quot;_);_(@_)"/>
    </ndxf>
  </rcc>
  <rcc rId="432" sId="1" odxf="1" dxf="1">
    <oc r="N59">
      <v>102088305</v>
    </oc>
    <nc r="N59"/>
    <ndxf>
      <font>
        <sz val="9"/>
        <color theme="0"/>
        <name val="Open Sans"/>
        <scheme val="none"/>
      </font>
      <numFmt numFmtId="0" formatCode="General"/>
    </ndxf>
  </rcc>
  <rcc rId="433" sId="1" odxf="1" dxf="1">
    <oc r="O59">
      <v>102088305</v>
    </oc>
    <nc r="O59"/>
    <ndxf>
      <font>
        <sz val="9"/>
        <color theme="0"/>
        <name val="Open Sans"/>
        <scheme val="none"/>
      </font>
      <numFmt numFmtId="0" formatCode="General"/>
    </ndxf>
  </rcc>
  <rcc rId="434" sId="1" odxf="1" dxf="1">
    <oc r="P59">
      <v>102088305</v>
    </oc>
    <nc r="P59"/>
    <ndxf>
      <font>
        <sz val="9"/>
        <color theme="0"/>
        <name val="Open Sans"/>
        <scheme val="none"/>
      </font>
      <numFmt numFmtId="0" formatCode="General"/>
    </ndxf>
  </rcc>
  <rfmt sheetId="1" sqref="Q59" start="0" length="0">
    <dxf>
      <font>
        <sz val="9"/>
        <color theme="0"/>
        <name val="Open Sans"/>
        <scheme val="none"/>
      </font>
    </dxf>
  </rfmt>
  <rfmt sheetId="1" sqref="I60" start="0" length="0">
    <dxf>
      <font>
        <sz val="9"/>
        <color theme="0"/>
        <name val="Open Sans"/>
        <scheme val="none"/>
      </font>
    </dxf>
  </rfmt>
  <rfmt sheetId="1" sqref="J60" start="0" length="0">
    <dxf>
      <font>
        <sz val="9"/>
        <color theme="0"/>
        <name val="Open Sans"/>
        <scheme val="none"/>
      </font>
    </dxf>
  </rfmt>
  <rfmt sheetId="1" sqref="K60" start="0" length="0">
    <dxf>
      <font>
        <sz val="9"/>
        <color theme="0"/>
        <name val="Open Sans"/>
        <scheme val="none"/>
      </font>
    </dxf>
  </rfmt>
  <rfmt sheetId="1" sqref="L60" start="0" length="0">
    <dxf>
      <font>
        <sz val="9"/>
        <color theme="0"/>
        <name val="Open Sans"/>
        <scheme val="none"/>
      </font>
    </dxf>
  </rfmt>
  <rfmt sheetId="1" sqref="M60" start="0" length="0">
    <dxf>
      <numFmt numFmtId="165" formatCode="_(* #\ ###\ ##0_);_(* \(#\ ###\ ##0\);_(* &quot;-&quot;_);_(@_)"/>
    </dxf>
  </rfmt>
  <rfmt sheetId="1" sqref="N60" start="0" length="0">
    <dxf>
      <font>
        <sz val="9"/>
        <color theme="0"/>
        <name val="Open Sans"/>
        <scheme val="none"/>
      </font>
    </dxf>
  </rfmt>
  <rfmt sheetId="1" sqref="O60" start="0" length="0">
    <dxf>
      <font>
        <sz val="9"/>
        <color theme="0"/>
        <name val="Open Sans"/>
        <scheme val="none"/>
      </font>
    </dxf>
  </rfmt>
  <rfmt sheetId="1" sqref="P60" start="0" length="0">
    <dxf>
      <font>
        <sz val="9"/>
        <color theme="0"/>
        <name val="Open Sans"/>
        <scheme val="none"/>
      </font>
    </dxf>
  </rfmt>
  <rfmt sheetId="1" sqref="Q60" start="0" length="0">
    <dxf>
      <font>
        <sz val="9"/>
        <color theme="0"/>
        <name val="Open Sans"/>
        <scheme val="none"/>
      </font>
    </dxf>
  </rfmt>
  <rfmt sheetId="1" sqref="I61" start="0" length="0">
    <dxf>
      <font>
        <sz val="9"/>
        <color theme="0"/>
        <name val="Open Sans"/>
        <scheme val="none"/>
      </font>
    </dxf>
  </rfmt>
  <rfmt sheetId="1" sqref="J61" start="0" length="0">
    <dxf>
      <font>
        <sz val="9"/>
        <color theme="0"/>
        <name val="Open Sans"/>
        <scheme val="none"/>
      </font>
    </dxf>
  </rfmt>
  <rcc rId="435" sId="1" odxf="1" dxf="1">
    <oc r="K61">
      <f>K44/K59*1000</f>
    </oc>
    <nc r="K61"/>
    <ndxf>
      <font>
        <sz val="9"/>
        <color theme="0"/>
        <name val="Open Sans"/>
        <scheme val="none"/>
      </font>
      <numFmt numFmtId="0" formatCode="General"/>
    </ndxf>
  </rcc>
  <rcc rId="436" sId="1" odxf="1" dxf="1">
    <oc r="L61">
      <f>L44/L59*1000</f>
    </oc>
    <nc r="L61"/>
    <ndxf>
      <font>
        <sz val="9"/>
        <color theme="0"/>
        <name val="Open Sans"/>
        <scheme val="none"/>
      </font>
      <numFmt numFmtId="0" formatCode="General"/>
    </ndxf>
  </rcc>
  <rcc rId="437" sId="1" odxf="1" dxf="1" numFmtId="34">
    <oc r="M61">
      <f>M44/M59*1000</f>
    </oc>
    <nc r="M61"/>
    <ndxf>
      <numFmt numFmtId="165" formatCode="_(* #\ ###\ ##0_);_(* \(#\ ###\ ##0\);_(* &quot;-&quot;_);_(@_)"/>
    </ndxf>
  </rcc>
  <rcc rId="438" sId="1" odxf="1" dxf="1">
    <oc r="N61">
      <f>N44/N59*1000</f>
    </oc>
    <nc r="N61"/>
    <ndxf>
      <font>
        <sz val="9"/>
        <color theme="0"/>
        <name val="Open Sans"/>
        <scheme val="none"/>
      </font>
      <numFmt numFmtId="0" formatCode="General"/>
    </ndxf>
  </rcc>
  <rcc rId="439" sId="1" odxf="1" dxf="1">
    <oc r="O61">
      <f>O44/O59*1000</f>
    </oc>
    <nc r="O61"/>
    <ndxf>
      <font>
        <sz val="9"/>
        <color theme="0"/>
        <name val="Open Sans"/>
        <scheme val="none"/>
      </font>
      <numFmt numFmtId="0" formatCode="General"/>
    </ndxf>
  </rcc>
  <rcc rId="440" sId="1" odxf="1" dxf="1">
    <oc r="P61">
      <f>P44/P59*1000</f>
    </oc>
    <nc r="P61"/>
    <ndxf>
      <font>
        <sz val="9"/>
        <color theme="0"/>
        <name val="Open Sans"/>
        <scheme val="none"/>
      </font>
      <numFmt numFmtId="0" formatCode="General"/>
    </ndxf>
  </rcc>
  <rfmt sheetId="1" sqref="Q61" start="0" length="0">
    <dxf>
      <font>
        <sz val="9"/>
        <color theme="0"/>
        <name val="Open Sans"/>
        <scheme val="none"/>
      </font>
    </dxf>
  </rfmt>
  <rfmt sheetId="1" sqref="I62" start="0" length="0">
    <dxf>
      <font>
        <sz val="9"/>
        <color theme="0"/>
        <name val="Open Sans"/>
        <scheme val="none"/>
      </font>
    </dxf>
  </rfmt>
  <rfmt sheetId="1" sqref="J62" start="0" length="0">
    <dxf>
      <font>
        <sz val="9"/>
        <color theme="0"/>
        <name val="Open Sans"/>
        <scheme val="none"/>
      </font>
    </dxf>
  </rfmt>
  <rfmt sheetId="1" sqref="K62" start="0" length="0">
    <dxf>
      <font>
        <sz val="9"/>
        <color theme="0"/>
        <name val="Open Sans"/>
        <scheme val="none"/>
      </font>
    </dxf>
  </rfmt>
  <rfmt sheetId="1" sqref="L62" start="0" length="0">
    <dxf>
      <font>
        <sz val="9"/>
        <color theme="0"/>
        <name val="Open Sans"/>
        <scheme val="none"/>
      </font>
    </dxf>
  </rfmt>
  <rfmt sheetId="1" sqref="M62" start="0" length="0">
    <dxf>
      <numFmt numFmtId="165" formatCode="_(* #\ ###\ ##0_);_(* \(#\ ###\ ##0\);_(* &quot;-&quot;_);_(@_)"/>
    </dxf>
  </rfmt>
  <rfmt sheetId="1" sqref="N62" start="0" length="0">
    <dxf>
      <font>
        <sz val="9"/>
        <color theme="0"/>
        <name val="Open Sans"/>
        <scheme val="none"/>
      </font>
    </dxf>
  </rfmt>
  <rfmt sheetId="1" sqref="O62" start="0" length="0">
    <dxf>
      <font>
        <sz val="9"/>
        <color theme="0"/>
        <name val="Open Sans"/>
        <scheme val="none"/>
      </font>
    </dxf>
  </rfmt>
  <rfmt sheetId="1" sqref="P62" start="0" length="0">
    <dxf>
      <font>
        <sz val="9"/>
        <color theme="0"/>
        <name val="Open Sans"/>
        <scheme val="none"/>
      </font>
    </dxf>
  </rfmt>
  <rfmt sheetId="1" sqref="Q62" start="0" length="0">
    <dxf>
      <font>
        <sz val="9"/>
        <color theme="0"/>
        <name val="Open Sans"/>
        <scheme val="none"/>
      </font>
    </dxf>
  </rfmt>
  <rfmt sheetId="1" sqref="I63" start="0" length="0">
    <dxf>
      <font>
        <sz val="9"/>
        <color theme="0"/>
        <name val="Open Sans"/>
        <scheme val="none"/>
      </font>
    </dxf>
  </rfmt>
  <rfmt sheetId="1" sqref="J63" start="0" length="0">
    <dxf>
      <font>
        <sz val="9"/>
        <color theme="0"/>
        <name val="Open Sans"/>
        <scheme val="none"/>
      </font>
    </dxf>
  </rfmt>
  <rfmt sheetId="1" sqref="K63" start="0" length="0">
    <dxf>
      <font>
        <sz val="9"/>
        <color theme="0"/>
        <name val="Open Sans"/>
        <scheme val="none"/>
      </font>
    </dxf>
  </rfmt>
  <rfmt sheetId="1" sqref="L63" start="0" length="0">
    <dxf>
      <font>
        <sz val="9"/>
        <color theme="0"/>
        <name val="Open Sans"/>
        <scheme val="none"/>
      </font>
    </dxf>
  </rfmt>
  <rfmt sheetId="1" sqref="M63" start="0" length="0">
    <dxf>
      <numFmt numFmtId="165" formatCode="_(* #\ ###\ ##0_);_(* \(#\ ###\ ##0\);_(* &quot;-&quot;_);_(@_)"/>
    </dxf>
  </rfmt>
  <rfmt sheetId="1" sqref="N63" start="0" length="0">
    <dxf>
      <font>
        <sz val="9"/>
        <color theme="0"/>
        <name val="Open Sans"/>
        <scheme val="none"/>
      </font>
    </dxf>
  </rfmt>
  <rfmt sheetId="1" sqref="O63" start="0" length="0">
    <dxf>
      <font>
        <sz val="9"/>
        <color theme="0"/>
        <name val="Open Sans"/>
        <scheme val="none"/>
      </font>
    </dxf>
  </rfmt>
  <rfmt sheetId="1" sqref="P63" start="0" length="0">
    <dxf>
      <font>
        <sz val="9"/>
        <color theme="0"/>
        <name val="Open Sans"/>
        <scheme val="none"/>
      </font>
    </dxf>
  </rfmt>
  <rfmt sheetId="1" sqref="Q63" start="0" length="0">
    <dxf>
      <font>
        <sz val="9"/>
        <color theme="0"/>
        <name val="Open Sans"/>
        <scheme val="none"/>
      </font>
    </dxf>
  </rfmt>
  <rfmt sheetId="1" sqref="I64" start="0" length="0">
    <dxf>
      <font>
        <sz val="9"/>
        <color theme="0"/>
        <name val="Open Sans"/>
        <scheme val="none"/>
      </font>
    </dxf>
  </rfmt>
  <rfmt sheetId="1" sqref="J64" start="0" length="0">
    <dxf>
      <font>
        <sz val="9"/>
        <color theme="0"/>
        <name val="Open Sans"/>
        <scheme val="none"/>
      </font>
    </dxf>
  </rfmt>
  <rfmt sheetId="1" sqref="K64" start="0" length="0">
    <dxf>
      <font>
        <sz val="9"/>
        <color theme="0"/>
        <name val="Open Sans"/>
        <scheme val="none"/>
      </font>
    </dxf>
  </rfmt>
  <rfmt sheetId="1" sqref="L64" start="0" length="0">
    <dxf>
      <font>
        <sz val="9"/>
        <color theme="0"/>
        <name val="Open Sans"/>
        <scheme val="none"/>
      </font>
    </dxf>
  </rfmt>
  <rfmt sheetId="1" sqref="M64" start="0" length="0">
    <dxf>
      <numFmt numFmtId="165" formatCode="_(* #\ ###\ ##0_);_(* \(#\ ###\ ##0\);_(* &quot;-&quot;_);_(@_)"/>
    </dxf>
  </rfmt>
  <rfmt sheetId="1" sqref="N64" start="0" length="0">
    <dxf>
      <font>
        <sz val="9"/>
        <color theme="0"/>
        <name val="Open Sans"/>
        <scheme val="none"/>
      </font>
    </dxf>
  </rfmt>
  <rfmt sheetId="1" sqref="O64" start="0" length="0">
    <dxf>
      <font>
        <sz val="9"/>
        <color theme="0"/>
        <name val="Open Sans"/>
        <scheme val="none"/>
      </font>
    </dxf>
  </rfmt>
  <rfmt sheetId="1" sqref="P64" start="0" length="0">
    <dxf>
      <font>
        <sz val="9"/>
        <color theme="0"/>
        <name val="Open Sans"/>
        <scheme val="none"/>
      </font>
    </dxf>
  </rfmt>
  <rfmt sheetId="1" sqref="Q64" start="0" length="0">
    <dxf>
      <font>
        <sz val="9"/>
        <color theme="0"/>
        <name val="Open Sans"/>
        <scheme val="none"/>
      </font>
    </dxf>
  </rfmt>
  <rfmt sheetId="1" sqref="I65" start="0" length="0">
    <dxf>
      <font>
        <sz val="9"/>
        <color theme="0"/>
        <name val="Open Sans"/>
        <scheme val="none"/>
      </font>
    </dxf>
  </rfmt>
  <rfmt sheetId="1" sqref="J65" start="0" length="0">
    <dxf>
      <font>
        <sz val="9"/>
        <color theme="0"/>
        <name val="Open Sans"/>
        <scheme val="none"/>
      </font>
    </dxf>
  </rfmt>
  <rfmt sheetId="1" sqref="K65" start="0" length="0">
    <dxf>
      <font>
        <sz val="9"/>
        <color theme="0"/>
        <name val="Open Sans"/>
        <scheme val="none"/>
      </font>
    </dxf>
  </rfmt>
  <rfmt sheetId="1" sqref="L65" start="0" length="0">
    <dxf>
      <font>
        <sz val="9"/>
        <color theme="0"/>
        <name val="Open Sans"/>
        <scheme val="none"/>
      </font>
    </dxf>
  </rfmt>
  <rfmt sheetId="1" sqref="M65" start="0" length="0">
    <dxf>
      <numFmt numFmtId="165" formatCode="_(* #\ ###\ ##0_);_(* \(#\ ###\ ##0\);_(* &quot;-&quot;_);_(@_)"/>
    </dxf>
  </rfmt>
  <rfmt sheetId="1" sqref="N65" start="0" length="0">
    <dxf>
      <font>
        <sz val="9"/>
        <color theme="0"/>
        <name val="Open Sans"/>
        <scheme val="none"/>
      </font>
    </dxf>
  </rfmt>
  <rfmt sheetId="1" sqref="O65" start="0" length="0">
    <dxf>
      <font>
        <sz val="9"/>
        <color theme="0"/>
        <name val="Open Sans"/>
        <scheme val="none"/>
      </font>
    </dxf>
  </rfmt>
  <rfmt sheetId="1" sqref="P65" start="0" length="0">
    <dxf>
      <font>
        <sz val="9"/>
        <color theme="0"/>
        <name val="Open Sans"/>
        <scheme val="none"/>
      </font>
    </dxf>
  </rfmt>
  <rfmt sheetId="1" sqref="Q65" start="0" length="0">
    <dxf>
      <font>
        <sz val="9"/>
        <color theme="0"/>
        <name val="Open Sans"/>
        <scheme val="none"/>
      </font>
    </dxf>
  </rfmt>
  <rdn rId="0" localSheetId="2" customView="1" name="Z_8C910BC3_505E_4F07_BE1B_E6A1737C2DE9_.wvu.PrintArea" hidden="1" oldHidden="1">
    <formula>BS!$A$1:$P$49</formula>
  </rdn>
  <rdn rId="0" localSheetId="4" customView="1" name="Z_8C910BC3_505E_4F07_BE1B_E6A1737C2DE9_.wvu.Cols" hidden="1" oldHidden="1">
    <formula>'Przychody prowizyjne'!$C:$K</formula>
  </rdn>
  <rdn rId="0" localSheetId="8" customView="1" name="Z_8C910BC3_505E_4F07_BE1B_E6A1737C2DE9_.wvu.Rows" hidden="1" oldHidden="1">
    <formula>'Należności od klientów'!$8:$8</formula>
  </rdn>
  <rcv guid="{8C910BC3-505E-4F07-BE1B-E6A1737C2DE9}" action="add"/>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4" sId="2" numFmtId="34">
    <oc r="D5">
      <f>2660852+D54+D73</f>
    </oc>
    <nc r="D5">
      <v>2598913</v>
    </nc>
  </rcc>
  <rcc rId="445" sId="2" numFmtId="34">
    <oc r="E5">
      <f>5715915+E54+E73</f>
    </oc>
    <nc r="E5">
      <v>1928351</v>
    </nc>
  </rcc>
  <rcc rId="446" sId="2" numFmtId="34">
    <oc r="F5">
      <f>2474945+F54+F73</f>
    </oc>
    <nc r="F5">
      <v>2241690</v>
    </nc>
  </rcc>
  <rcc rId="447" sId="2" numFmtId="34">
    <oc r="G5">
      <f>3634169+G54+G73</f>
    </oc>
    <nc r="G5">
      <v>1647823</v>
    </nc>
  </rcc>
  <rcc rId="448" sId="2" numFmtId="34">
    <oc r="I5">
      <f>5965252+I54+I73</f>
    </oc>
    <nc r="I5">
      <v>1415122</v>
    </nc>
  </rcc>
  <rcc rId="449" sId="2" numFmtId="34">
    <oc r="J5">
      <f>6178269+J54+J73</f>
    </oc>
    <nc r="J5">
      <v>1717630</v>
    </nc>
  </rcc>
  <rcc rId="450" sId="2" numFmtId="34">
    <oc r="K5">
      <f>9845952+K54+K73</f>
    </oc>
    <nc r="K5">
      <v>1295044</v>
    </nc>
  </rcc>
  <rcc rId="451" sId="2" numFmtId="34">
    <oc r="L5">
      <f>9843072+L54+L73</f>
    </oc>
    <nc r="L5">
      <v>1260084</v>
    </nc>
  </rcc>
  <rcc rId="452" sId="2" numFmtId="34">
    <oc r="M5">
      <f>13166590+M54+M73</f>
    </oc>
    <nc r="M5">
      <v>1483868</v>
    </nc>
  </rcc>
  <rcc rId="453" sId="2" numFmtId="34">
    <oc r="N5">
      <f>9184193+N54+N73</f>
    </oc>
    <nc r="N5">
      <v>1615563</v>
    </nc>
  </rcc>
  <rcc rId="454" sId="2" numFmtId="34">
    <oc r="R6">
      <f>SUM(R7:R9)</f>
    </oc>
    <nc r="R6">
      <v>142622135</v>
    </nc>
  </rcc>
  <rcc rId="455" sId="2" numFmtId="34">
    <oc r="D10">
      <f>189656+D55</f>
    </oc>
    <nc r="D10">
      <v>769937</v>
    </nc>
  </rcc>
  <rcc rId="456" sId="2" numFmtId="34">
    <oc r="E10">
      <f>8248+E55</f>
    </oc>
    <nc r="E10">
      <v>2441564</v>
    </nc>
  </rcc>
  <rcc rId="457" sId="2" numFmtId="34">
    <oc r="F10">
      <f>F55</f>
    </oc>
    <nc r="F10">
      <v>1525925</v>
    </nc>
  </rcc>
  <rcc rId="458" sId="2" numFmtId="34">
    <oc r="G10">
      <f>G55</f>
    </oc>
    <nc r="G10">
      <v>5631488</v>
    </nc>
  </rcc>
  <rcc rId="459" sId="2" numFmtId="34">
    <oc r="I10">
      <f>I55</f>
    </oc>
    <nc r="I10">
      <v>5567891</v>
    </nc>
  </rcc>
  <rcc rId="460" sId="2" numFmtId="34">
    <oc r="J10">
      <f>60756+J55</f>
    </oc>
    <nc r="J10">
      <v>7544762</v>
    </nc>
  </rcc>
  <rcc rId="461" sId="2" numFmtId="34">
    <oc r="K10">
      <f>259599+K55</f>
    </oc>
    <nc r="K10">
      <v>9887869</v>
    </nc>
  </rcc>
  <rcc rId="462" sId="2" numFmtId="34">
    <oc r="L10">
      <f>177482+L55</f>
    </oc>
    <nc r="L10">
      <v>9189763</v>
    </nc>
  </rcc>
  <rcc rId="463" sId="2" numFmtId="34">
    <oc r="M10">
      <f>180203+M55</f>
    </oc>
    <nc r="M10">
      <v>12353498</v>
    </nc>
  </rcc>
  <rcc rId="464" sId="2" numFmtId="34">
    <oc r="N10">
      <f>537258+N55</f>
    </oc>
    <nc r="N10">
      <v>8046822</v>
    </nc>
  </rcc>
  <rcc rId="465" sId="2" numFmtId="34">
    <oc r="R12">
      <f>SUM(R13:R15)</f>
    </oc>
    <nc r="R12">
      <v>56806942</v>
    </nc>
  </rcc>
  <rcc rId="466" sId="2" numFmtId="34">
    <oc r="D16">
      <f>D69--D72</f>
    </oc>
    <nc r="D16">
      <v>1551683</v>
    </nc>
  </rcc>
  <rcc rId="467" sId="2" numFmtId="34">
    <oc r="E16">
      <f>E69--E72</f>
    </oc>
    <nc r="E16">
      <v>3255921</v>
    </nc>
  </rcc>
  <rcc rId="468" sId="2" numFmtId="34">
    <oc r="F16">
      <f>F69--F72</f>
    </oc>
    <nc r="F16">
      <v>1970708</v>
    </nc>
  </rcc>
  <rcc rId="469" sId="2" numFmtId="34">
    <oc r="G16">
      <f>G69--G72</f>
    </oc>
    <nc r="G16">
      <v>2385727</v>
    </nc>
  </rcc>
  <rcc rId="470" sId="2" numFmtId="34">
    <oc r="I16">
      <f>I69--I72</f>
    </oc>
    <nc r="I16">
      <v>2607112</v>
    </nc>
  </rcc>
  <rcc rId="471" sId="2" numFmtId="34">
    <oc r="J16">
      <f>J69--J72</f>
    </oc>
    <nc r="J16">
      <v>1638155</v>
    </nc>
  </rcc>
  <rcc rId="472" sId="2" numFmtId="34">
    <oc r="K16">
      <f>K69--K72</f>
    </oc>
    <nc r="K16">
      <v>2746983</v>
    </nc>
  </rcc>
  <rcc rId="473" sId="2" numFmtId="34">
    <oc r="L16">
      <f>L69--L72</f>
    </oc>
    <nc r="L16">
      <v>1708744</v>
    </nc>
  </rcc>
  <rcc rId="474" sId="2" numFmtId="34">
    <oc r="M16">
      <f>M69--M72</f>
    </oc>
    <nc r="M16">
      <v>1601898</v>
    </nc>
  </rcc>
  <rcc rId="475" sId="2" numFmtId="34">
    <oc r="N16">
      <f>N69--N72</f>
    </oc>
    <nc r="N16">
      <v>1216615</v>
    </nc>
  </rcc>
  <rcc rId="476" sId="2" numFmtId="34">
    <oc r="O16">
      <f>O69--O72</f>
    </oc>
    <nc r="O16">
      <v>1167517</v>
    </nc>
  </rcc>
  <rcc rId="477" sId="2" numFmtId="4">
    <oc r="D26">
      <f>SUM(D3:D25)</f>
    </oc>
    <nc r="D26">
      <v>147038306</v>
    </nc>
  </rcc>
  <rcc rId="478" sId="2" numFmtId="4">
    <oc r="E26">
      <f>SUM(E3:E25)</f>
    </oc>
    <nc r="E26">
      <v>150005625</v>
    </nc>
  </rcc>
  <rcc rId="479" sId="2" numFmtId="4">
    <oc r="F26">
      <f>SUM(F3:F25)</f>
    </oc>
    <nc r="F26">
      <v>152027395</v>
    </nc>
  </rcc>
  <rcc rId="480" sId="2" numFmtId="4">
    <oc r="G26">
      <f>SUM(G3:G25)</f>
    </oc>
    <nc r="G26">
      <v>157194589</v>
    </nc>
  </rcc>
  <rcc rId="481" sId="2" numFmtId="4">
    <oc r="H26">
      <f>H3+H4+H5+H6+H10+H12+H16+H17+H18+H19+H20+H21+H22+H23+H24+H25</f>
    </oc>
    <nc r="H26">
      <v>156955344</v>
    </nc>
  </rcc>
  <rcc rId="482" sId="2" numFmtId="4">
    <oc r="I26">
      <f>I3+I4+I5+I6+I10+I12+I16+I17+I18+I19+I20+I21+I22+I23+I24+I25</f>
    </oc>
    <nc r="I26">
      <v>159841934</v>
    </nc>
  </rcc>
  <rcc rId="483" sId="2" numFmtId="4">
    <oc r="J26">
      <f>J3+J4+J5+J6+J10+J12+J16+J17+J18+J19+J20+J21+J22+J23+J24+J25</f>
    </oc>
    <nc r="J26">
      <v>171840340</v>
    </nc>
  </rcc>
  <rcc rId="484" sId="2" numFmtId="4">
    <oc r="K26">
      <f>K3+K4+K5+K6+K10+K12+K16+K17+K18+K19+K20+K21+K22+K23+K24+K25</f>
    </oc>
    <nc r="K26">
      <v>179895530</v>
    </nc>
  </rcc>
  <rcc rId="485" sId="2" numFmtId="4">
    <oc r="L26">
      <f>L3+L4+L5+L6+L10+L12+L16+L17+L18+L19+L20+L21+L22+L23+L24+L25</f>
    </oc>
    <nc r="L26">
      <v>206656303</v>
    </nc>
  </rcc>
  <rcc rId="486" sId="2" numFmtId="4">
    <oc r="M26">
      <f>M3+M4+M5+M6+M10+M12+M16+M17+M18+M19+M20+M21+M22+M23+M24+M25</f>
    </oc>
    <nc r="M26">
      <v>209028511</v>
    </nc>
  </rcc>
  <rcc rId="487" sId="2" numFmtId="4">
    <oc r="N26">
      <f>N3+N4+N5+N6+N10+N12+N16+N17+N18+N19+N20+N21+N22+N23+N24+N25</f>
    </oc>
    <nc r="N26">
      <v>205901246</v>
    </nc>
  </rcc>
  <rcc rId="488" sId="2" numFmtId="4">
    <oc r="O26">
      <f>O3+O4+O5+O6+O10+O12+O16+O17+O18+O19+O20+O21+O22+O23+O24+O25</f>
    </oc>
    <nc r="O26">
      <v>204072985</v>
    </nc>
  </rcc>
  <rcc rId="489" sId="2" numFmtId="4">
    <oc r="P26">
      <f>P3+P4+P5+P6+P10+P12+P16+P17+P18+P19+P20+P21+P22+P23+P24+P25</f>
    </oc>
    <nc r="P26">
      <v>209476166</v>
    </nc>
  </rcc>
  <rcc rId="490" sId="2" numFmtId="4">
    <oc r="Q26">
      <f>Q3+Q4+Q5+Q6+Q10+Q12+Q16+Q17+Q18+Q19+Q20+Q21+Q22+Q23+Q24+Q25</f>
    </oc>
    <nc r="Q26">
      <v>215899523</v>
    </nc>
  </rcc>
  <rcc rId="491" sId="2" numFmtId="4">
    <oc r="R26">
      <f>R3+R4+R5+R6+R10+R12+R16+R17+R18+R19+R20+R21+R22+R23+R24+R25</f>
    </oc>
    <nc r="R26">
      <v>221609230</v>
    </nc>
  </rcc>
  <rcc rId="492" sId="2" numFmtId="34">
    <oc r="D29">
      <f>3127371+D56</f>
    </oc>
    <nc r="D29">
      <v>3707502</v>
    </nc>
  </rcc>
  <rcc rId="493" sId="2" numFmtId="34">
    <oc r="E29">
      <f>2696300+E56</f>
    </oc>
    <nc r="E29">
      <v>2870863</v>
    </nc>
  </rcc>
  <rcc rId="494" sId="2" numFmtId="34">
    <oc r="F29">
      <f>2479711+F56</f>
    </oc>
    <nc r="F29">
      <v>2855030</v>
    </nc>
  </rcc>
  <rcc rId="495" sId="2" numFmtId="34">
    <oc r="G29">
      <f>1816502+G56</f>
    </oc>
    <nc r="G29">
      <v>2047397</v>
    </nc>
  </rcc>
  <rcc rId="496" sId="2" numFmtId="34">
    <oc r="I29">
      <f>1597220+I56</f>
    </oc>
    <nc r="I29">
      <v>2219765</v>
    </nc>
  </rcc>
  <rcc rId="497" sId="2" numFmtId="34">
    <oc r="J29">
      <f>2205906+J56</f>
    </oc>
    <nc r="J29">
      <v>2250847</v>
    </nc>
  </rcc>
  <rcc rId="498" sId="2" numFmtId="34">
    <oc r="K29">
      <f>1968776+K56</f>
    </oc>
    <nc r="K29">
      <v>2415070</v>
    </nc>
  </rcc>
  <rcc rId="499" sId="2" numFmtId="34">
    <oc r="L29">
      <f>2146195+L56</f>
    </oc>
    <nc r="L29">
      <v>2393883</v>
    </nc>
  </rcc>
  <rcc rId="500" sId="2" numFmtId="34">
    <oc r="M29">
      <f>2243699+M56</f>
    </oc>
    <nc r="M29">
      <v>2799501</v>
    </nc>
  </rcc>
  <rcc rId="501" sId="2" numFmtId="34">
    <oc r="N29">
      <f>2604236+N56</f>
    </oc>
    <nc r="N29">
      <v>2679022</v>
    </nc>
  </rcc>
  <rcc rId="502" sId="2" numFmtId="34">
    <oc r="D31">
      <f>1529209+D57</f>
    </oc>
    <nc r="D31">
      <v>1609089</v>
    </nc>
  </rcc>
  <rcc rId="503" sId="2" numFmtId="34">
    <oc r="E31">
      <f>4168296+E57</f>
    </oc>
    <nc r="E31">
      <v>4232640</v>
    </nc>
  </rcc>
  <rcc rId="504" sId="2" numFmtId="34">
    <oc r="F31">
      <f>1861557+F57</f>
    </oc>
    <nc r="F31">
      <v>3089265</v>
    </nc>
  </rcc>
  <rcc rId="505" sId="2" numFmtId="34">
    <oc r="G31">
      <f>2650846+G57</f>
    </oc>
    <nc r="G31">
      <v>6940096</v>
    </nc>
  </rcc>
  <rcc rId="506" sId="2" numFmtId="34">
    <oc r="I31">
      <f>5378655+I57</f>
    </oc>
    <nc r="I31">
      <v>7041622</v>
    </nc>
  </rcc>
  <rcc rId="507" sId="2" numFmtId="34">
    <oc r="J31">
      <f>5376727+J57</f>
    </oc>
    <nc r="J31">
      <v>8654914</v>
    </nc>
  </rcc>
  <rcc rId="508" sId="2" numFmtId="34">
    <oc r="K31">
      <f>8850189+K57</f>
    </oc>
    <nc r="K31">
      <v>10899542</v>
    </nc>
  </rcc>
  <rcc rId="509" sId="2" numFmtId="34">
    <oc r="L31">
      <f>9340788+L57</f>
    </oc>
    <nc r="L31">
      <v>9896543</v>
    </nc>
  </rcc>
  <rcc rId="510" sId="2" numFmtId="34">
    <oc r="M31">
      <f>12070220+M57</f>
    </oc>
    <nc r="M31">
      <v>12276566</v>
    </nc>
  </rcc>
  <rcc rId="511" sId="2" numFmtId="34">
    <oc r="N31">
      <f>7816340</f>
    </oc>
    <nc r="N31">
      <v>7816340</v>
    </nc>
  </rcc>
  <rcc rId="512" sId="2" numFmtId="34">
    <oc r="D38">
      <f>2492471+D61</f>
    </oc>
    <nc r="D38">
      <v>2493215</v>
    </nc>
  </rcc>
  <rcc rId="513" sId="2" numFmtId="34">
    <oc r="E38">
      <f>2181770+E61</f>
    </oc>
    <nc r="E38">
      <v>2185711</v>
    </nc>
  </rcc>
  <rcc rId="514" sId="2" numFmtId="34">
    <oc r="F38">
      <f>2522888+F61</f>
    </oc>
    <nc r="F38">
      <v>2530310</v>
    </nc>
  </rcc>
  <rcc rId="515" sId="2" numFmtId="34">
    <oc r="G38">
      <f>2868774+G61</f>
    </oc>
    <nc r="G38">
      <v>2882676</v>
    </nc>
  </rcc>
  <rcc rId="516" sId="2" numFmtId="34">
    <oc r="I38">
      <f>2410816+I61</f>
    </oc>
    <nc r="I38">
      <v>2431684</v>
    </nc>
  </rcc>
  <rcc rId="517" sId="2" numFmtId="34">
    <oc r="J38">
      <f>2603881+J61</f>
    </oc>
    <nc r="J38">
      <v>2632224</v>
    </nc>
  </rcc>
  <rcc rId="518" sId="2" numFmtId="34">
    <oc r="K38">
      <f>2582437+K61</f>
    </oc>
    <nc r="K38">
      <v>2619243</v>
    </nc>
  </rcc>
  <rcc rId="519" sId="2" numFmtId="34">
    <oc r="L38">
      <f>2759072+L61</f>
    </oc>
    <nc r="L38">
      <v>2806404</v>
    </nc>
  </rcc>
  <rcc rId="520" sId="2" numFmtId="34">
    <oc r="M38">
      <f>3037203+26179+M61</f>
    </oc>
    <nc r="M38">
      <v>3122394</v>
    </nc>
  </rcc>
  <rcc rId="521" sId="2" numFmtId="34">
    <oc r="N38">
      <f>2976819+N61-1</f>
    </oc>
    <nc r="N38">
      <v>3046579</v>
    </nc>
  </rcc>
  <rcc rId="522" sId="2" numFmtId="4">
    <oc r="D39">
      <f>SUM(D28:D38)</f>
    </oc>
    <nc r="D39">
      <v>125347661</v>
    </nc>
  </rcc>
  <rcc rId="523" sId="2" numFmtId="4">
    <oc r="E39">
      <f>SUM(E28:E38)</f>
    </oc>
    <nc r="E39">
      <v>128109060</v>
    </nc>
  </rcc>
  <rcc rId="524" sId="2" numFmtId="4">
    <oc r="F39">
      <f>SUM(F28:F38)</f>
    </oc>
    <nc r="F39">
      <v>129378875</v>
    </nc>
  </rcc>
  <rcc rId="525" sId="2" numFmtId="4">
    <oc r="G39">
      <f>SUM(G28:G38)</f>
    </oc>
    <nc r="G39">
      <v>133864862</v>
    </nc>
  </rcc>
  <rcc rId="526" sId="2" numFmtId="4">
    <oc r="H39">
      <f>SUM(H28:H38)</f>
    </oc>
    <nc r="H39">
      <v>133880070</v>
    </nc>
  </rcc>
  <rcc rId="527" sId="2" numFmtId="4">
    <oc r="I39">
      <f>SUM(I28:I38)</f>
    </oc>
    <nc r="I39">
      <v>136097206</v>
    </nc>
  </rcc>
  <rcc rId="528" sId="2" numFmtId="4">
    <oc r="J39">
      <f>SUM(J28:J38)</f>
    </oc>
    <nc r="J39">
      <v>147880243</v>
    </nc>
  </rcc>
  <rcc rId="529" sId="2" numFmtId="4">
    <oc r="K39">
      <f>SUM(K28:K38)</f>
    </oc>
    <nc r="K39">
      <v>155385455</v>
    </nc>
  </rcc>
  <rcc rId="530" sId="2" numFmtId="4">
    <oc r="L39">
      <f>SUM(L28:L38)</f>
    </oc>
    <nc r="L39">
      <v>180061603</v>
    </nc>
  </rcc>
  <rcc rId="531" sId="2" numFmtId="4">
    <oc r="M39">
      <f>SUM(M28:M38)</f>
    </oc>
    <nc r="M39">
      <v>182238997</v>
    </nc>
  </rcc>
  <rcc rId="532" sId="2" numFmtId="4">
    <oc r="N39">
      <f>SUM(N28:N38)</f>
    </oc>
    <nc r="N39">
      <v>180371563</v>
    </nc>
  </rcc>
  <rcc rId="533" sId="2" numFmtId="4">
    <oc r="O39">
      <f>SUM(O28:O38)</f>
    </oc>
    <nc r="O39">
      <v>177654823</v>
    </nc>
  </rcc>
  <rcc rId="534" sId="2" numFmtId="4">
    <oc r="P39">
      <f>SUM(P28:P38)</f>
    </oc>
    <nc r="P39">
      <v>182496656</v>
    </nc>
  </rcc>
  <rcc rId="535" sId="2" numFmtId="4">
    <oc r="Q39">
      <f>SUM(Q28:Q38)</f>
    </oc>
    <nc r="Q39">
      <v>188658010</v>
    </nc>
  </rcc>
  <rcc rId="536" sId="2" numFmtId="4">
    <oc r="R39">
      <f>SUM(R28:R38)</f>
    </oc>
    <nc r="R39">
      <v>193721721</v>
    </nc>
  </rcc>
  <rcc rId="537" sId="2" numFmtId="4">
    <oc r="D41">
      <f>SUM(D42:D46)</f>
    </oc>
    <nc r="D41">
      <v>20357769</v>
    </nc>
  </rcc>
  <rcc rId="538" sId="2" numFmtId="4">
    <oc r="E41">
      <f>SUM(E42:E46)</f>
    </oc>
    <nc r="E41">
      <v>20611167</v>
    </nc>
  </rcc>
  <rcc rId="539" sId="2" numFmtId="4">
    <oc r="F41">
      <f>SUM(F42:F46)</f>
    </oc>
    <nc r="F41">
      <v>21286695</v>
    </nc>
  </rcc>
  <rcc rId="540" sId="2" numFmtId="4">
    <oc r="G41">
      <f>SUM(G42:G46)</f>
    </oc>
    <nc r="G41">
      <v>21893318</v>
    </nc>
  </rcc>
  <rcc rId="541" sId="2" numFmtId="4">
    <oc r="H41">
      <f>SUM(H42:H46)</f>
    </oc>
    <nc r="H41">
      <v>21638865</v>
    </nc>
  </rcc>
  <rcc rId="542" sId="2" numFmtId="4">
    <oc r="I41">
      <f>SUM(I42:I46)</f>
    </oc>
    <nc r="I41">
      <v>22214036</v>
    </nc>
  </rcc>
  <rcc rId="543" sId="2" numFmtId="4">
    <oc r="J41">
      <f>SUM(J42:J46)</f>
    </oc>
    <nc r="J41">
      <v>22549097</v>
    </nc>
  </rcc>
  <rcc rId="544" sId="2" numFmtId="4">
    <oc r="K41">
      <f>SUM(K42:K46)</f>
    </oc>
    <nc r="K41">
      <v>23020221</v>
    </nc>
  </rcc>
  <rcc rId="545" sId="2" numFmtId="4">
    <oc r="L41">
      <f>SUM(L42:L46)</f>
    </oc>
    <nc r="L41">
      <v>25030516</v>
    </nc>
  </rcc>
  <rcc rId="546" sId="2" numFmtId="4">
    <oc r="M41">
      <f>SUM(M42:M46)</f>
    </oc>
    <nc r="M41">
      <v>25379061</v>
    </nc>
  </rcc>
  <rcc rId="547" sId="2" numFmtId="4">
    <oc r="N41">
      <f>SUM(N42:N46)</f>
    </oc>
    <nc r="N41">
      <v>24132374</v>
    </nc>
  </rcc>
  <rcc rId="548" sId="2" numFmtId="4">
    <oc r="O41">
      <f>SUM(O42:O46)</f>
    </oc>
    <nc r="O41">
      <v>24937822</v>
    </nc>
  </rcc>
  <rcc rId="549" sId="2" numFmtId="4">
    <oc r="P41">
      <f>SUM(P42:P46)</f>
    </oc>
    <nc r="P41">
      <v>25431987</v>
    </nc>
  </rcc>
  <rcc rId="550" sId="2" numFmtId="4">
    <oc r="Q41">
      <f>SUM(Q42:Q46)</f>
    </oc>
    <nc r="Q41">
      <v>25635076</v>
    </nc>
  </rcc>
  <rcc rId="551" sId="2" numFmtId="4">
    <oc r="R41">
      <f>SUM(R42:R46)</f>
    </oc>
    <nc r="R41">
      <v>26317842</v>
    </nc>
  </rcc>
  <rcc rId="552" sId="2" numFmtId="34">
    <oc r="D45">
      <f>2721538+D62</f>
    </oc>
    <nc r="D45">
      <v>2721377</v>
    </nc>
  </rcc>
  <rcc rId="553" sId="2" numFmtId="34">
    <oc r="E45">
      <f>1070728+E62</f>
    </oc>
    <nc r="E45">
      <v>1070567</v>
    </nc>
  </rcc>
  <rcc rId="554" sId="2" numFmtId="34">
    <oc r="F45">
      <f>1071517+F62</f>
    </oc>
    <nc r="F45">
      <v>1071356</v>
    </nc>
  </rcc>
  <rcc rId="555" sId="2" numFmtId="34">
    <oc r="G45">
      <f>1066236+G62</f>
    </oc>
    <nc r="G45">
      <v>1066075</v>
    </nc>
  </rcc>
  <rcc rId="556" sId="2" numFmtId="34">
    <oc r="I45">
      <f>3069698+I62</f>
    </oc>
    <nc r="I45">
      <v>3055796</v>
    </nc>
  </rcc>
  <rcc rId="557" sId="2" numFmtId="34">
    <oc r="J45">
      <f>1729031+J62</f>
    </oc>
    <nc r="J45">
      <v>1715129</v>
    </nc>
  </rcc>
  <rcc rId="558" sId="2" numFmtId="34">
    <oc r="K45">
      <f>1728496+K62</f>
    </oc>
    <nc r="K45">
      <v>1714594</v>
    </nc>
  </rcc>
  <rcc rId="559" sId="2" numFmtId="34">
    <oc r="L45">
      <f>1729067+L62</f>
    </oc>
    <nc r="L45">
      <v>1715165</v>
    </nc>
  </rcc>
  <rcc rId="560" sId="2" numFmtId="34">
    <oc r="M45">
      <f>4095378+31562+M62</f>
    </oc>
    <nc r="M45">
      <v>4079608</v>
    </nc>
  </rcc>
  <rcc rId="561" sId="2" numFmtId="34">
    <oc r="N45">
      <f>886795+N62+1</f>
    </oc>
    <nc r="N45">
      <v>839464</v>
    </nc>
  </rcc>
  <rcc rId="562" sId="2" numFmtId="34">
    <oc r="D46">
      <f>453044+D63</f>
    </oc>
    <nc r="D46">
      <v>452461</v>
    </nc>
  </rcc>
  <rcc rId="563" sId="2" numFmtId="34">
    <oc r="E46">
      <f>1104155+E63</f>
    </oc>
    <nc r="E46">
      <v>1100375</v>
    </nc>
  </rcc>
  <rcc rId="564" sId="2" numFmtId="34">
    <oc r="F46">
      <f>1664063+F63</f>
    </oc>
    <nc r="F46">
      <v>1656802</v>
    </nc>
  </rcc>
  <rcc rId="565" sId="2" numFmtId="34">
    <oc r="G46">
      <f>2213054+G63</f>
    </oc>
    <nc r="G46">
      <v>2199313</v>
    </nc>
  </rcc>
  <rcc rId="566" sId="2" numFmtId="34">
    <oc r="I46">
      <f>440899+I63</f>
    </oc>
    <nc r="I46">
      <v>433933</v>
    </nc>
  </rcc>
  <rcc rId="567" sId="2" numFmtId="34">
    <oc r="J46">
      <f>1092184+J63</f>
    </oc>
    <nc r="J46">
      <v>1077743</v>
    </nc>
  </rcc>
  <rcc rId="568" sId="2" numFmtId="34">
    <oc r="K46">
      <f>1598113+K63</f>
    </oc>
    <nc r="K46">
      <v>1575209</v>
    </nc>
  </rcc>
  <rcc rId="569" sId="2" numFmtId="34">
    <oc r="L46">
      <f>2396784+L63</f>
    </oc>
    <nc r="L46">
      <v>2363354</v>
    </nc>
  </rcc>
  <rcc rId="570" sId="2" numFmtId="34">
    <oc r="M46">
      <f>350687+M63</f>
    </oc>
    <nc r="M46">
      <v>339007</v>
    </nc>
  </rcc>
  <rcc rId="571" sId="2" numFmtId="34">
    <oc r="N46">
      <f>957901+N63</f>
    </oc>
    <nc r="N46">
      <v>935472</v>
    </nc>
  </rcc>
  <rcc rId="572" sId="2" numFmtId="4">
    <oc r="D48">
      <f>D41+D47</f>
    </oc>
    <nc r="D48">
      <v>21690645</v>
    </nc>
  </rcc>
  <rcc rId="573" sId="2" numFmtId="4">
    <oc r="E48">
      <f>E41+E47</f>
    </oc>
    <nc r="E48">
      <v>21896565</v>
    </nc>
  </rcc>
  <rcc rId="574" sId="2" numFmtId="4">
    <oc r="F48">
      <f>F41+F47</f>
    </oc>
    <nc r="F48">
      <v>22648520</v>
    </nc>
  </rcc>
  <rcc rId="575" sId="2" numFmtId="4">
    <oc r="G48">
      <f>G41+G47</f>
    </oc>
    <nc r="G48">
      <v>23329727</v>
    </nc>
  </rcc>
  <rcc rId="576" sId="2" numFmtId="4">
    <oc r="H48">
      <f>H41+H47</f>
    </oc>
    <nc r="H48">
      <v>23075274</v>
    </nc>
  </rcc>
  <rcc rId="577" sId="2" numFmtId="4">
    <oc r="I48">
      <f>I41+I47</f>
    </oc>
    <nc r="I48">
      <v>23744728</v>
    </nc>
  </rcc>
  <rcc rId="578" sId="2" numFmtId="4">
    <oc r="J48">
      <f>J41+J47</f>
    </oc>
    <nc r="J48">
      <v>23960097</v>
    </nc>
  </rcc>
  <rcc rId="579" sId="2" numFmtId="4">
    <oc r="K48">
      <f>K41+K47</f>
    </oc>
    <nc r="K48">
      <v>24510075</v>
    </nc>
  </rcc>
  <rcc rId="580" sId="2" numFmtId="4">
    <oc r="L48">
      <f>L41+L47</f>
    </oc>
    <nc r="L48">
      <v>26594700</v>
    </nc>
  </rcc>
  <rcc rId="581" sId="2" numFmtId="4">
    <oc r="M48">
      <f>M41+M47</f>
    </oc>
    <nc r="M48">
      <v>26789514</v>
    </nc>
  </rcc>
  <rcc rId="582" sId="2" numFmtId="4">
    <oc r="N48">
      <f>N41+N47</f>
    </oc>
    <nc r="N48">
      <v>25529683</v>
    </nc>
  </rcc>
  <rcc rId="583" sId="2" numFmtId="4">
    <oc r="O48">
      <f>O41+O47</f>
    </oc>
    <nc r="O48">
      <v>26418162</v>
    </nc>
  </rcc>
  <rcc rId="584" sId="2" numFmtId="4">
    <oc r="P48">
      <f>P41+P47</f>
    </oc>
    <nc r="P48">
      <v>26979510</v>
    </nc>
  </rcc>
  <rcc rId="585" sId="2" numFmtId="4">
    <oc r="Q48">
      <f>Q41+Q47</f>
    </oc>
    <nc r="Q48">
      <v>27241513</v>
    </nc>
  </rcc>
  <rcc rId="586" sId="2" numFmtId="4">
    <oc r="R48">
      <f>R41+R47</f>
    </oc>
    <nc r="R48">
      <v>27887509</v>
    </nc>
  </rcc>
  <rcc rId="587" sId="2" numFmtId="4">
    <oc r="D49">
      <f>D39+D48</f>
    </oc>
    <nc r="D49">
      <v>147038306</v>
    </nc>
  </rcc>
  <rcc rId="588" sId="2" numFmtId="4">
    <oc r="E49">
      <f>E39+E48</f>
    </oc>
    <nc r="E49">
      <v>150005625</v>
    </nc>
  </rcc>
  <rcc rId="589" sId="2" numFmtId="4">
    <oc r="F49">
      <f>F39+F48</f>
    </oc>
    <nc r="F49">
      <v>152027395</v>
    </nc>
  </rcc>
  <rcc rId="590" sId="2" numFmtId="4">
    <oc r="G49">
      <f>G39+G48</f>
    </oc>
    <nc r="G49">
      <v>157194589</v>
    </nc>
  </rcc>
  <rcc rId="591" sId="2" numFmtId="4">
    <oc r="H49">
      <f>H39+H48</f>
    </oc>
    <nc r="H49">
      <v>156955344</v>
    </nc>
  </rcc>
  <rcc rId="592" sId="2" numFmtId="4">
    <oc r="I49">
      <f>I39+I48</f>
    </oc>
    <nc r="I49">
      <v>159841934</v>
    </nc>
  </rcc>
  <rcc rId="593" sId="2" numFmtId="4">
    <oc r="J49">
      <f>J39+J48</f>
    </oc>
    <nc r="J49">
      <v>171840340</v>
    </nc>
  </rcc>
  <rcc rId="594" sId="2" numFmtId="4">
    <oc r="K49">
      <f>K39+K48</f>
    </oc>
    <nc r="K49">
      <v>179895530</v>
    </nc>
  </rcc>
  <rcc rId="595" sId="2" numFmtId="4">
    <oc r="L49">
      <f>L39+L48</f>
    </oc>
    <nc r="L49">
      <v>206656303</v>
    </nc>
  </rcc>
  <rcc rId="596" sId="2" numFmtId="4">
    <oc r="M49">
      <f>M39+M48</f>
    </oc>
    <nc r="M49">
      <v>209028511</v>
    </nc>
  </rcc>
  <rcc rId="597" sId="2" numFmtId="4">
    <oc r="N49">
      <f>N39+N48</f>
    </oc>
    <nc r="N49">
      <v>205901246</v>
    </nc>
  </rcc>
  <rcc rId="598" sId="2" numFmtId="4">
    <oc r="O49">
      <f>O39+O48</f>
    </oc>
    <nc r="O49">
      <v>204072985</v>
    </nc>
  </rcc>
  <rcc rId="599" sId="2" numFmtId="4">
    <oc r="P49">
      <f>P39+P48</f>
    </oc>
    <nc r="P49">
      <v>209476166</v>
    </nc>
  </rcc>
  <rcc rId="600" sId="2" numFmtId="4">
    <oc r="Q49">
      <f>Q39+Q48</f>
    </oc>
    <nc r="Q49">
      <v>215899523</v>
    </nc>
  </rcc>
  <rcc rId="601" sId="2" numFmtId="4">
    <oc r="R49">
      <f>R39+R48</f>
    </oc>
    <nc r="R49">
      <v>221609230</v>
    </nc>
  </rcc>
  <rcc rId="602" sId="2" numFmtId="4">
    <oc r="D50">
      <f>D26-D49</f>
    </oc>
    <nc r="D50"/>
  </rcc>
  <rcc rId="603" sId="2" numFmtId="4">
    <oc r="E50">
      <f>E26-E49</f>
    </oc>
    <nc r="E50"/>
  </rcc>
  <rcc rId="604" sId="2" numFmtId="4">
    <oc r="F50">
      <f>F26-F49</f>
    </oc>
    <nc r="F50"/>
  </rcc>
  <rcc rId="605" sId="2" numFmtId="4">
    <oc r="G50">
      <f>G26-G49</f>
    </oc>
    <nc r="G50"/>
  </rcc>
  <rcc rId="606" sId="2" numFmtId="4">
    <oc r="H50">
      <f>H26-H49</f>
    </oc>
    <nc r="H50"/>
  </rcc>
  <rcc rId="607" sId="2" numFmtId="4">
    <oc r="I50">
      <f>I26-I49</f>
    </oc>
    <nc r="I50"/>
  </rcc>
  <rcc rId="608" sId="2" numFmtId="4">
    <oc r="J50">
      <f>J26-J49</f>
    </oc>
    <nc r="J50"/>
  </rcc>
  <rcc rId="609" sId="2" numFmtId="4">
    <oc r="K50">
      <f>K26-K49</f>
    </oc>
    <nc r="K50"/>
  </rcc>
  <rcc rId="610" sId="2" numFmtId="4">
    <oc r="L50">
      <f>L26-L49</f>
    </oc>
    <nc r="L50"/>
  </rcc>
  <rcc rId="611" sId="2" numFmtId="4">
    <oc r="M50">
      <f>M26-M49</f>
    </oc>
    <nc r="M50"/>
  </rcc>
  <rcc rId="612" sId="2" numFmtId="4">
    <oc r="N50">
      <f>N26-N49</f>
    </oc>
    <nc r="N50"/>
  </rcc>
  <rcc rId="613" sId="2" numFmtId="4">
    <oc r="O50">
      <f>O26-O49</f>
    </oc>
    <nc r="O50"/>
  </rcc>
  <rcc rId="614" sId="2" numFmtId="4">
    <oc r="P50">
      <f>P26-P49</f>
    </oc>
    <nc r="P50"/>
  </rcc>
  <rcc rId="615" sId="2" numFmtId="4">
    <oc r="Q50">
      <f>Q26-Q49</f>
    </oc>
    <nc r="Q50"/>
  </rcc>
  <rcc rId="616" sId="2" numFmtId="4">
    <oc r="R50">
      <f>R26-R49</f>
    </oc>
    <nc r="R50"/>
  </rcc>
  <rcc rId="617" sId="2">
    <oc r="B51" t="inlineStr">
      <is>
        <t>poprzednia wersja</t>
      </is>
    </oc>
    <nc r="B51"/>
  </rcc>
  <rcc rId="618" sId="2">
    <oc r="B52" t="inlineStr">
      <is>
        <t>różnica</t>
      </is>
    </oc>
    <nc r="B52"/>
  </rcc>
  <rcc rId="619" sId="2">
    <oc r="B53" t="inlineStr">
      <is>
        <t>Transakcje z przyrz. odkupu - korekta</t>
      </is>
    </oc>
    <nc r="B53"/>
  </rcc>
  <rcc rId="620" sId="2">
    <oc r="B54" t="inlineStr">
      <is>
        <t>Aktywa finansowe przeznaczone do obrotu</t>
      </is>
    </oc>
    <nc r="B54"/>
  </rcc>
  <rcc rId="621" sId="2">
    <oc r="B55" t="inlineStr">
      <is>
        <t>Należności z tytułu transakcji z przyrzeczeniem odkupu</t>
      </is>
    </oc>
    <nc r="B55"/>
  </rcc>
  <rcc rId="622" sId="2">
    <oc r="B56" t="inlineStr">
      <is>
        <t>Zobowiązania finansowe przeznaczone do obrotu</t>
      </is>
    </oc>
    <nc r="B56"/>
  </rcc>
  <rcc rId="623" sId="2">
    <oc r="B57" t="inlineStr">
      <is>
        <t>Zobowiązania z tytułu transakcji z przyrzeczeniem odkupu</t>
      </is>
    </oc>
    <nc r="B57"/>
  </rcc>
  <rcc rId="624" sId="2">
    <oc r="B60" t="inlineStr">
      <is>
        <t>korekta podatku bankowego</t>
      </is>
    </oc>
    <nc r="B60"/>
  </rcc>
  <rcc rId="625" sId="2">
    <oc r="B61" t="inlineStr">
      <is>
        <t>Pozostałe zobowiązania</t>
      </is>
    </oc>
    <nc r="B61"/>
  </rcc>
  <rcc rId="626" sId="2">
    <oc r="B62" t="inlineStr">
      <is>
        <t>Zyski zatrzymane</t>
      </is>
    </oc>
    <nc r="B62"/>
  </rcc>
  <rcc rId="627" sId="2">
    <oc r="B63" t="inlineStr">
      <is>
        <t>Wynik roku bieżącego</t>
      </is>
    </oc>
    <nc r="B63"/>
  </rcc>
  <rcc rId="628" sId="2">
    <oc r="B65" t="inlineStr">
      <is>
        <t>korekta rezerwy na podatek bankowy zaksięg. 30.09.2019</t>
      </is>
    </oc>
    <nc r="B65"/>
  </rcc>
  <rcc rId="629" sId="2">
    <oc r="B66" t="inlineStr">
      <is>
        <t>Pozostałe rezerwy</t>
      </is>
    </oc>
    <nc r="B66"/>
  </rcc>
  <rcc rId="630" sId="2">
    <oc r="B67" t="inlineStr">
      <is>
        <t>Wynik roku bieżącego</t>
      </is>
    </oc>
    <nc r="B67"/>
  </rcc>
  <rcc rId="631" sId="2">
    <oc r="B69" t="inlineStr">
      <is>
        <t>Aktywa stanowiące zabezpieczenie zobowiązań</t>
      </is>
    </oc>
    <nc r="B69"/>
  </rcc>
  <rcc rId="632" sId="2">
    <oc r="B70" t="inlineStr">
      <is>
        <t>- dłużne inwestycyjne aktywa finansowe wyceniane w wartości godziwej przez inne całkowite dochody  - dot. SCB</t>
      </is>
    </oc>
    <nc r="B70"/>
  </rcc>
  <rcc rId="633" sId="2">
    <oc r="B71" t="inlineStr">
      <is>
        <t>papiery zablokowane pod repo - BANK</t>
      </is>
    </oc>
    <nc r="B71"/>
  </rcc>
  <rcc rId="634" sId="2">
    <oc r="B72" t="inlineStr">
      <is>
        <t>korekta (-) poz. Należności z przyrzeczeniem odkupu</t>
      </is>
    </oc>
    <nc r="B72"/>
  </rcc>
  <rcc rId="635" sId="2">
    <oc r="B73" t="inlineStr">
      <is>
        <t>Portfel do obrotu</t>
      </is>
    </oc>
    <nc r="B73"/>
  </rcc>
  <rcc rId="636" sId="2">
    <oc r="B75" t="inlineStr">
      <is>
        <t>spr. do P&amp;L</t>
      </is>
    </oc>
    <nc r="B75"/>
  </rcc>
  <rfmt sheetId="2" sqref="C51" start="0" length="0">
    <dxf>
      <font>
        <i val="0"/>
        <sz val="8"/>
        <color auto="1"/>
        <name val="Open Sans"/>
        <scheme val="none"/>
      </font>
    </dxf>
  </rfmt>
  <rcc rId="637" sId="2" odxf="1" dxf="1">
    <oc r="D51">
      <v>146378295</v>
    </oc>
    <nc r="D51"/>
    <ndxf>
      <font>
        <i val="0"/>
        <sz val="8"/>
        <color auto="1"/>
        <name val="Open Sans"/>
        <scheme val="none"/>
      </font>
    </ndxf>
  </rcc>
  <rcc rId="638" sId="2" odxf="1" dxf="1">
    <oc r="E51">
      <v>149766718</v>
    </oc>
    <nc r="E51"/>
    <ndxf>
      <font>
        <i val="0"/>
        <sz val="8"/>
        <color auto="1"/>
        <name val="Open Sans"/>
        <scheme val="none"/>
      </font>
    </ndxf>
  </rcc>
  <rcc rId="639" sId="2" odxf="1" dxf="1">
    <oc r="F51">
      <v>150424368</v>
    </oc>
    <nc r="F51"/>
    <ndxf>
      <font>
        <i val="0"/>
        <sz val="8"/>
        <color auto="1"/>
        <name val="Open Sans"/>
        <scheme val="none"/>
      </font>
    </ndxf>
  </rcc>
  <rcc rId="640" sId="2" odxf="1" dxf="1">
    <oc r="G51">
      <v>152674444</v>
    </oc>
    <nc r="G51"/>
    <ndxf>
      <font>
        <i val="0"/>
        <sz val="8"/>
        <color auto="1"/>
        <name val="Open Sans"/>
        <scheme val="none"/>
      </font>
    </ndxf>
  </rcc>
  <rfmt sheetId="2" sqref="H51" start="0" length="0">
    <dxf>
      <font>
        <i val="0"/>
        <sz val="8"/>
        <color auto="1"/>
        <name val="Open Sans"/>
        <scheme val="none"/>
      </font>
    </dxf>
  </rfmt>
  <rcc rId="641" sId="2" odxf="1" dxf="1">
    <oc r="I51">
      <v>157556422</v>
    </oc>
    <nc r="I51"/>
    <ndxf>
      <font>
        <i val="0"/>
        <sz val="8"/>
        <color auto="1"/>
        <name val="Open Sans"/>
        <scheme val="none"/>
      </font>
    </ndxf>
  </rcc>
  <rcc rId="642" sId="2" odxf="1" dxf="1">
    <oc r="J51">
      <v>168517212</v>
    </oc>
    <nc r="J51"/>
    <ndxf>
      <font>
        <i val="0"/>
        <sz val="8"/>
        <color auto="1"/>
        <name val="Open Sans"/>
        <scheme val="none"/>
      </font>
    </ndxf>
  </rcc>
  <rcc rId="643" sId="2" odxf="1" dxf="1">
    <oc r="K51">
      <v>177399883</v>
    </oc>
    <nc r="K51"/>
    <ndxf>
      <font>
        <i val="0"/>
        <sz val="8"/>
        <color auto="1"/>
        <name val="Open Sans"/>
        <scheme val="none"/>
      </font>
    </ndxf>
  </rcc>
  <rcc rId="644" sId="2" odxf="1" dxf="1">
    <oc r="L51">
      <v>205852860</v>
    </oc>
    <nc r="L51"/>
    <ndxf>
      <font>
        <i val="0"/>
        <sz val="8"/>
        <color auto="1"/>
        <name val="Open Sans"/>
        <scheme val="none"/>
      </font>
    </ndxf>
  </rcc>
  <rcc rId="645" sId="2" odxf="1" dxf="1">
    <oc r="M51">
      <v>208266363</v>
    </oc>
    <nc r="M51"/>
    <ndxf>
      <font>
        <i val="0"/>
        <sz val="8"/>
        <color auto="1"/>
        <name val="Open Sans"/>
        <scheme val="none"/>
      </font>
    </ndxf>
  </rcc>
  <rcc rId="646" sId="2" odxf="1" dxf="1">
    <oc r="N51">
      <v>205826460</v>
    </oc>
    <nc r="N51"/>
    <ndxf>
      <font>
        <i val="0"/>
        <sz val="8"/>
        <color auto="1"/>
        <name val="Open Sans"/>
        <scheme val="none"/>
      </font>
    </ndxf>
  </rcc>
  <rcc rId="647" sId="2" odxf="1" dxf="1">
    <oc r="O51">
      <v>204072985</v>
    </oc>
    <nc r="O51"/>
    <ndxf>
      <font>
        <i val="0"/>
        <sz val="8"/>
        <color auto="1"/>
        <name val="Open Sans"/>
        <scheme val="none"/>
      </font>
    </ndxf>
  </rcc>
  <rfmt sheetId="2" sqref="P51" start="0" length="0">
    <dxf>
      <font>
        <i val="0"/>
        <sz val="8"/>
        <color auto="1"/>
        <name val="Open Sans"/>
        <scheme val="none"/>
      </font>
    </dxf>
  </rfmt>
  <rfmt sheetId="2" sqref="Q51" start="0" length="0">
    <dxf>
      <font>
        <i val="0"/>
        <sz val="8"/>
        <color auto="1"/>
        <name val="Open Sans"/>
        <scheme val="none"/>
      </font>
    </dxf>
  </rfmt>
  <rfmt sheetId="2" sqref="R51" start="0" length="0">
    <dxf>
      <font>
        <i val="0"/>
        <sz val="8"/>
        <color auto="1"/>
        <name val="Open Sans"/>
        <scheme val="none"/>
      </font>
    </dxf>
  </rfmt>
  <rfmt sheetId="2" sqref="C52" start="0" length="0">
    <dxf>
      <font>
        <i val="0"/>
        <sz val="8"/>
        <color auto="1"/>
        <name val="Open Sans"/>
        <scheme val="none"/>
      </font>
    </dxf>
  </rfmt>
  <rcc rId="648" sId="2" odxf="1" dxf="1">
    <oc r="D52">
      <f>D49-D51</f>
    </oc>
    <nc r="D52"/>
    <ndxf>
      <font>
        <i val="0"/>
        <sz val="8"/>
        <color auto="1"/>
        <name val="Open Sans"/>
        <scheme val="none"/>
      </font>
    </ndxf>
  </rcc>
  <rcc rId="649" sId="2" odxf="1" dxf="1">
    <oc r="E52">
      <f>E49-E51</f>
    </oc>
    <nc r="E52"/>
    <ndxf>
      <font>
        <i val="0"/>
        <sz val="8"/>
        <color auto="1"/>
        <name val="Open Sans"/>
        <scheme val="none"/>
      </font>
    </ndxf>
  </rcc>
  <rcc rId="650" sId="2" odxf="1" dxf="1">
    <oc r="F52">
      <f>F49-F51</f>
    </oc>
    <nc r="F52"/>
    <ndxf>
      <font>
        <i val="0"/>
        <sz val="8"/>
        <color auto="1"/>
        <name val="Open Sans"/>
        <scheme val="none"/>
      </font>
    </ndxf>
  </rcc>
  <rcc rId="651" sId="2" odxf="1" dxf="1">
    <oc r="G52">
      <f>G49-G51</f>
    </oc>
    <nc r="G52"/>
    <ndxf>
      <font>
        <i val="0"/>
        <sz val="8"/>
        <color auto="1"/>
        <name val="Open Sans"/>
        <scheme val="none"/>
      </font>
    </ndxf>
  </rcc>
  <rfmt sheetId="2" sqref="H52" start="0" length="0">
    <dxf>
      <font>
        <i val="0"/>
        <sz val="8"/>
        <color auto="1"/>
        <name val="Open Sans"/>
        <scheme val="none"/>
      </font>
    </dxf>
  </rfmt>
  <rcc rId="652" sId="2" odxf="1" dxf="1">
    <oc r="I52">
      <f>I49-I51</f>
    </oc>
    <nc r="I52"/>
    <ndxf>
      <font>
        <i val="0"/>
        <sz val="8"/>
        <color auto="1"/>
        <name val="Open Sans"/>
        <scheme val="none"/>
      </font>
    </ndxf>
  </rcc>
  <rcc rId="653" sId="2" odxf="1" dxf="1">
    <oc r="J52">
      <f>J49-J51</f>
    </oc>
    <nc r="J52"/>
    <ndxf>
      <font>
        <i val="0"/>
        <sz val="8"/>
        <color auto="1"/>
        <name val="Open Sans"/>
        <scheme val="none"/>
      </font>
    </ndxf>
  </rcc>
  <rcc rId="654" sId="2" odxf="1" dxf="1">
    <oc r="K52">
      <f>K49-K51</f>
    </oc>
    <nc r="K52"/>
    <ndxf>
      <font>
        <i val="0"/>
        <sz val="8"/>
        <color auto="1"/>
        <name val="Open Sans"/>
        <scheme val="none"/>
      </font>
    </ndxf>
  </rcc>
  <rcc rId="655" sId="2" odxf="1" dxf="1">
    <oc r="L52">
      <f>L49-L51</f>
    </oc>
    <nc r="L52"/>
    <ndxf>
      <font>
        <i val="0"/>
        <sz val="8"/>
        <color auto="1"/>
        <name val="Open Sans"/>
        <scheme val="none"/>
      </font>
    </ndxf>
  </rcc>
  <rcc rId="656" sId="2" odxf="1" dxf="1">
    <oc r="M52">
      <f>M49-M51</f>
    </oc>
    <nc r="M52"/>
    <ndxf>
      <font>
        <i val="0"/>
        <sz val="8"/>
        <color auto="1"/>
        <name val="Open Sans"/>
        <scheme val="none"/>
      </font>
    </ndxf>
  </rcc>
  <rcc rId="657" sId="2" odxf="1" dxf="1">
    <oc r="N52">
      <f>N49-N51</f>
    </oc>
    <nc r="N52"/>
    <ndxf>
      <font>
        <i val="0"/>
        <sz val="8"/>
        <color auto="1"/>
        <name val="Open Sans"/>
        <scheme val="none"/>
      </font>
    </ndxf>
  </rcc>
  <rcc rId="658" sId="2" odxf="1" dxf="1">
    <oc r="O52">
      <f>O49-O51</f>
    </oc>
    <nc r="O52"/>
    <ndxf>
      <font>
        <i val="0"/>
        <sz val="8"/>
        <color auto="1"/>
        <name val="Open Sans"/>
        <scheme val="none"/>
      </font>
    </ndxf>
  </rcc>
  <rfmt sheetId="2" sqref="P52" start="0" length="0">
    <dxf>
      <font>
        <i val="0"/>
        <sz val="8"/>
        <color auto="1"/>
        <name val="Open Sans"/>
        <scheme val="none"/>
      </font>
    </dxf>
  </rfmt>
  <rfmt sheetId="2" sqref="Q52" start="0" length="0">
    <dxf>
      <font>
        <i val="0"/>
        <sz val="8"/>
        <color auto="1"/>
        <name val="Open Sans"/>
        <scheme val="none"/>
      </font>
    </dxf>
  </rfmt>
  <rfmt sheetId="2" sqref="R52" start="0" length="0">
    <dxf>
      <font>
        <i val="0"/>
        <sz val="8"/>
        <color auto="1"/>
        <name val="Open Sans"/>
        <scheme val="none"/>
      </font>
    </dxf>
  </rfmt>
  <rfmt sheetId="2" sqref="C53" start="0" length="0">
    <dxf>
      <font>
        <sz val="8"/>
        <color auto="1"/>
        <name val="Open Sans"/>
        <scheme val="none"/>
      </font>
    </dxf>
  </rfmt>
  <rfmt sheetId="2" sqref="D53" start="0" length="0">
    <dxf>
      <font>
        <sz val="8"/>
        <color auto="1"/>
        <name val="Open Sans"/>
        <scheme val="none"/>
      </font>
      <numFmt numFmtId="3" formatCode="#,##0"/>
    </dxf>
  </rfmt>
  <rfmt sheetId="2" sqref="E53" start="0" length="0">
    <dxf>
      <font>
        <sz val="8"/>
        <color auto="1"/>
        <name val="Open Sans"/>
        <scheme val="none"/>
      </font>
      <numFmt numFmtId="3" formatCode="#,##0"/>
    </dxf>
  </rfmt>
  <rfmt sheetId="2" sqref="F53" start="0" length="0">
    <dxf>
      <font>
        <sz val="8"/>
        <color auto="1"/>
        <name val="Open Sans"/>
        <scheme val="none"/>
      </font>
      <numFmt numFmtId="3" formatCode="#,##0"/>
    </dxf>
  </rfmt>
  <rfmt sheetId="2" sqref="G53" start="0" length="0">
    <dxf>
      <font>
        <sz val="8"/>
        <color auto="1"/>
        <name val="Open Sans"/>
        <scheme val="none"/>
      </font>
      <numFmt numFmtId="3" formatCode="#,##0"/>
    </dxf>
  </rfmt>
  <rfmt sheetId="2" sqref="H53" start="0" length="0">
    <dxf>
      <font>
        <sz val="8"/>
        <color auto="1"/>
        <name val="Open Sans"/>
        <scheme val="none"/>
      </font>
      <numFmt numFmtId="3" formatCode="#,##0"/>
    </dxf>
  </rfmt>
  <rfmt sheetId="2" sqref="I53" start="0" length="0">
    <dxf>
      <font>
        <sz val="8"/>
        <color auto="1"/>
        <name val="Open Sans"/>
        <scheme val="none"/>
      </font>
      <numFmt numFmtId="3" formatCode="#,##0"/>
    </dxf>
  </rfmt>
  <rfmt sheetId="2" sqref="J53" start="0" length="0">
    <dxf>
      <font>
        <sz val="8"/>
        <color auto="1"/>
        <name val="Open Sans"/>
        <scheme val="none"/>
      </font>
      <numFmt numFmtId="3" formatCode="#,##0"/>
    </dxf>
  </rfmt>
  <rfmt sheetId="2" sqref="K53" start="0" length="0">
    <dxf>
      <font>
        <sz val="8"/>
        <color auto="1"/>
        <name val="Open Sans"/>
        <scheme val="none"/>
      </font>
      <numFmt numFmtId="3" formatCode="#,##0"/>
    </dxf>
  </rfmt>
  <rfmt sheetId="2" sqref="L53" start="0" length="0">
    <dxf>
      <font>
        <sz val="8"/>
        <color auto="1"/>
        <name val="Open Sans"/>
        <scheme val="none"/>
      </font>
      <numFmt numFmtId="3" formatCode="#,##0"/>
    </dxf>
  </rfmt>
  <rfmt sheetId="2" sqref="M53" start="0" length="0">
    <dxf>
      <font>
        <sz val="8"/>
        <color auto="1"/>
        <name val="Open Sans"/>
        <scheme val="none"/>
      </font>
      <numFmt numFmtId="3" formatCode="#,##0"/>
    </dxf>
  </rfmt>
  <rfmt sheetId="2" sqref="N53" start="0" length="0">
    <dxf>
      <font>
        <sz val="8"/>
        <color auto="1"/>
        <name val="Open Sans"/>
        <scheme val="none"/>
      </font>
      <numFmt numFmtId="3" formatCode="#,##0"/>
    </dxf>
  </rfmt>
  <rfmt sheetId="2" sqref="O53" start="0" length="0">
    <dxf>
      <font>
        <sz val="8"/>
        <color auto="1"/>
        <name val="Open Sans"/>
        <scheme val="none"/>
      </font>
      <numFmt numFmtId="3" formatCode="#,##0"/>
    </dxf>
  </rfmt>
  <rfmt sheetId="2" sqref="P53" start="0" length="0">
    <dxf>
      <font>
        <sz val="8"/>
        <color auto="1"/>
        <name val="Open Sans"/>
        <scheme val="none"/>
      </font>
      <numFmt numFmtId="3" formatCode="#,##0"/>
    </dxf>
  </rfmt>
  <rfmt sheetId="2" sqref="Q53" start="0" length="0">
    <dxf>
      <font>
        <sz val="8"/>
        <color auto="1"/>
        <name val="Open Sans"/>
        <scheme val="none"/>
      </font>
      <numFmt numFmtId="3" formatCode="#,##0"/>
    </dxf>
  </rfmt>
  <rfmt sheetId="2" sqref="R53" start="0" length="0">
    <dxf>
      <font>
        <sz val="8"/>
        <color auto="1"/>
        <name val="Open Sans"/>
        <scheme val="none"/>
      </font>
      <numFmt numFmtId="3" formatCode="#,##0"/>
    </dxf>
  </rfmt>
  <rfmt sheetId="2" s="1" sqref="C54" start="0" length="0">
    <dxf>
      <font>
        <sz val="8"/>
        <color auto="1"/>
        <name val="Open Sans"/>
        <scheme val="none"/>
      </font>
      <alignment horizontal="general" wrapText="0" readingOrder="0"/>
      <border outline="0">
        <left/>
        <right/>
        <top/>
        <bottom/>
      </border>
    </dxf>
  </rfmt>
  <rcc rId="659" sId="2" odxf="1" s="1" dxf="1">
    <oc r="D54">
      <v>79729</v>
    </oc>
    <nc r="D54"/>
    <ndxf>
      <font>
        <sz val="8"/>
        <color auto="1"/>
        <name val="Open Sans"/>
        <scheme val="none"/>
      </font>
      <numFmt numFmtId="3" formatCode="#,##0"/>
      <alignment horizontal="general" indent="0" readingOrder="0"/>
      <border outline="0">
        <left/>
        <right/>
        <top/>
        <bottom/>
      </border>
    </ndxf>
  </rcc>
  <rcc rId="660" sId="2" odxf="1" s="1" dxf="1">
    <oc r="E54">
      <v>-2194409</v>
    </oc>
    <nc r="E54"/>
    <ndxf>
      <font>
        <sz val="8"/>
        <color auto="1"/>
        <name val="Open Sans"/>
        <scheme val="none"/>
      </font>
      <numFmt numFmtId="3" formatCode="#,##0"/>
      <alignment horizontal="general" indent="0" readingOrder="0"/>
      <border outline="0">
        <left/>
        <right/>
        <top/>
        <bottom/>
      </border>
    </ndxf>
  </rcc>
  <rcc rId="661" sId="2" odxf="1" s="1" dxf="1">
    <oc r="F54">
      <v>77101</v>
    </oc>
    <nc r="F54"/>
    <ndxf>
      <font>
        <sz val="8"/>
        <color auto="1"/>
        <name val="Open Sans"/>
        <scheme val="none"/>
      </font>
      <numFmt numFmtId="3" formatCode="#,##0"/>
      <alignment horizontal="general" indent="0" readingOrder="0"/>
      <border outline="0">
        <left/>
        <right/>
        <top/>
        <bottom/>
      </border>
    </ndxf>
  </rcc>
  <rcc rId="662" sId="2" odxf="1" s="1" dxf="1">
    <oc r="G54">
      <v>-1111343</v>
    </oc>
    <nc r="G54"/>
    <ndxf>
      <font>
        <sz val="8"/>
        <color auto="1"/>
        <name val="Open Sans"/>
        <scheme val="none"/>
      </font>
      <numFmt numFmtId="3" formatCode="#,##0"/>
      <alignment horizontal="general" indent="0" readingOrder="0"/>
      <border outline="0">
        <left/>
        <right/>
        <top/>
        <bottom/>
      </border>
    </ndxf>
  </rcc>
  <rfmt sheetId="2" s="1" sqref="H54" start="0" length="0">
    <dxf>
      <font>
        <sz val="8"/>
        <color auto="1"/>
        <name val="Open Sans"/>
        <scheme val="none"/>
      </font>
      <numFmt numFmtId="3" formatCode="#,##0"/>
      <alignment horizontal="general" indent="0" readingOrder="0"/>
      <border outline="0">
        <left/>
        <right/>
        <top/>
        <bottom/>
      </border>
    </dxf>
  </rfmt>
  <rcc rId="663" sId="2" odxf="1" s="1" dxf="1">
    <oc r="I54">
      <v>-3282379</v>
    </oc>
    <nc r="I54"/>
    <ndxf>
      <font>
        <sz val="8"/>
        <color auto="1"/>
        <name val="Open Sans"/>
        <scheme val="none"/>
      </font>
      <numFmt numFmtId="3" formatCode="#,##0"/>
      <alignment horizontal="general" indent="0" readingOrder="0"/>
      <border outline="0">
        <left/>
        <right/>
        <top/>
        <bottom/>
      </border>
    </ndxf>
  </rcc>
  <rcc rId="664" sId="2" odxf="1" s="1" dxf="1">
    <oc r="J54">
      <v>-4160878</v>
    </oc>
    <nc r="J54"/>
    <ndxf>
      <font>
        <sz val="8"/>
        <color auto="1"/>
        <name val="Open Sans"/>
        <scheme val="none"/>
      </font>
      <numFmt numFmtId="3" formatCode="#,##0"/>
      <alignment horizontal="general" indent="0" readingOrder="0"/>
      <border outline="0">
        <left/>
        <right/>
        <top/>
        <bottom/>
      </border>
    </ndxf>
  </rcc>
  <rcc rId="665" sId="2" odxf="1" s="1" dxf="1">
    <oc r="K54">
      <v>-7132624</v>
    </oc>
    <nc r="K54"/>
    <ndxf>
      <font>
        <sz val="8"/>
        <color auto="1"/>
        <name val="Open Sans"/>
        <scheme val="none"/>
      </font>
      <numFmt numFmtId="3" formatCode="#,##0"/>
      <alignment horizontal="general" indent="0" readingOrder="0"/>
      <border outline="0">
        <left/>
        <right/>
        <top/>
        <bottom/>
      </border>
    </ndxf>
  </rcc>
  <rcc rId="666" sId="2" odxf="1" s="1" dxf="1">
    <oc r="L54">
      <v>-8208838</v>
    </oc>
    <nc r="L54"/>
    <ndxf>
      <font>
        <sz val="8"/>
        <color auto="1"/>
        <name val="Open Sans"/>
        <scheme val="none"/>
      </font>
      <numFmt numFmtId="3" formatCode="#,##0"/>
      <alignment horizontal="general" indent="0" readingOrder="0"/>
      <border outline="0">
        <left/>
        <right/>
        <top/>
        <bottom/>
      </border>
    </ndxf>
  </rcc>
  <rcc rId="667" sId="2" odxf="1" s="1" dxf="1">
    <oc r="M54">
      <v>-11411147</v>
    </oc>
    <nc r="M54"/>
    <ndxf>
      <font>
        <sz val="8"/>
        <color auto="1"/>
        <name val="Open Sans"/>
        <scheme val="none"/>
      </font>
      <numFmt numFmtId="3" formatCode="#,##0"/>
      <alignment horizontal="general" indent="0" readingOrder="0"/>
      <border outline="0">
        <left/>
        <right/>
        <top/>
        <bottom/>
      </border>
    </ndxf>
  </rcc>
  <rcc rId="668" sId="2" odxf="1" s="1" dxf="1">
    <oc r="N54">
      <v>-7434778</v>
    </oc>
    <nc r="N54"/>
    <ndxf>
      <font>
        <sz val="8"/>
        <color auto="1"/>
        <name val="Open Sans"/>
        <scheme val="none"/>
      </font>
      <numFmt numFmtId="3" formatCode="#,##0"/>
      <alignment horizontal="general" indent="0" readingOrder="0"/>
      <border outline="0">
        <left/>
        <right/>
        <top/>
        <bottom/>
      </border>
    </ndxf>
  </rcc>
  <rfmt sheetId="2" s="1" sqref="O54" start="0" length="0">
    <dxf>
      <font>
        <sz val="8"/>
        <color auto="1"/>
        <name val="Open Sans"/>
        <scheme val="none"/>
      </font>
      <numFmt numFmtId="3" formatCode="#,##0"/>
      <alignment horizontal="general" indent="0" readingOrder="0"/>
      <border outline="0">
        <left/>
        <right/>
        <top/>
        <bottom/>
      </border>
    </dxf>
  </rfmt>
  <rfmt sheetId="2" s="1" sqref="P54" start="0" length="0">
    <dxf>
      <font>
        <sz val="8"/>
        <color auto="1"/>
        <name val="Open Sans"/>
        <scheme val="none"/>
      </font>
      <numFmt numFmtId="3" formatCode="#,##0"/>
      <alignment horizontal="general" indent="0" readingOrder="0"/>
      <border outline="0">
        <left/>
        <right/>
        <top/>
        <bottom/>
      </border>
    </dxf>
  </rfmt>
  <rfmt sheetId="2" s="1" sqref="Q54" start="0" length="0">
    <dxf>
      <font>
        <sz val="8"/>
        <color auto="1"/>
        <name val="Open Sans"/>
        <scheme val="none"/>
      </font>
      <numFmt numFmtId="3" formatCode="#,##0"/>
      <alignment horizontal="general" indent="0" readingOrder="0"/>
      <border outline="0">
        <left/>
        <right/>
        <top/>
        <bottom/>
      </border>
    </dxf>
  </rfmt>
  <rfmt sheetId="2" s="1" sqref="R54" start="0" length="0">
    <dxf>
      <font>
        <sz val="8"/>
        <color auto="1"/>
        <name val="Open Sans"/>
        <scheme val="none"/>
      </font>
      <numFmt numFmtId="3" formatCode="#,##0"/>
      <alignment horizontal="general" indent="0" readingOrder="0"/>
      <border outline="0">
        <left/>
        <right/>
        <top/>
        <bottom/>
      </border>
    </dxf>
  </rfmt>
  <rfmt sheetId="2" s="1" sqref="C55" start="0" length="0">
    <dxf>
      <font>
        <sz val="8"/>
        <color auto="1"/>
        <name val="Open Sans"/>
        <scheme val="none"/>
      </font>
      <alignment horizontal="general" wrapText="0" readingOrder="0"/>
      <border outline="0">
        <left/>
        <right/>
        <top/>
        <bottom/>
      </border>
    </dxf>
  </rfmt>
  <rcc rId="669" sId="2" odxf="1" s="1" dxf="1">
    <oc r="D55">
      <v>580281</v>
    </oc>
    <nc r="D55"/>
    <ndxf>
      <font>
        <sz val="8"/>
        <color auto="1"/>
        <name val="Open Sans"/>
        <scheme val="none"/>
      </font>
      <numFmt numFmtId="3" formatCode="#,##0"/>
      <alignment horizontal="general" indent="0" readingOrder="0"/>
      <border outline="0">
        <left/>
        <right/>
        <top/>
        <bottom/>
      </border>
    </ndxf>
  </rcc>
  <rcc rId="670" sId="2" odxf="1" s="1" dxf="1">
    <oc r="E55">
      <v>2433316</v>
    </oc>
    <nc r="E55"/>
    <ndxf>
      <font>
        <sz val="8"/>
        <color auto="1"/>
        <name val="Open Sans"/>
        <scheme val="none"/>
      </font>
      <numFmt numFmtId="3" formatCode="#,##0"/>
      <alignment horizontal="general" indent="0" readingOrder="0"/>
      <border outline="0">
        <left/>
        <right/>
        <top/>
        <bottom/>
      </border>
    </ndxf>
  </rcc>
  <rcc rId="671" sId="2" odxf="1" s="1" dxf="1">
    <oc r="F55">
      <v>1525925</v>
    </oc>
    <nc r="F55"/>
    <ndxf>
      <font>
        <sz val="8"/>
        <color auto="1"/>
        <name val="Open Sans"/>
        <scheme val="none"/>
      </font>
      <numFmt numFmtId="3" formatCode="#,##0"/>
      <alignment horizontal="general" indent="0" readingOrder="0"/>
      <border outline="0">
        <left/>
        <right/>
        <top/>
        <bottom/>
      </border>
    </ndxf>
  </rcc>
  <rcc rId="672" sId="2" odxf="1" s="1" dxf="1">
    <oc r="G55">
      <v>5631488</v>
    </oc>
    <nc r="G55"/>
    <ndxf>
      <font>
        <sz val="8"/>
        <color auto="1"/>
        <name val="Open Sans"/>
        <scheme val="none"/>
      </font>
      <numFmt numFmtId="3" formatCode="#,##0"/>
      <alignment horizontal="general" indent="0" readingOrder="0"/>
      <border outline="0">
        <left/>
        <right/>
        <top/>
        <bottom/>
      </border>
    </ndxf>
  </rcc>
  <rfmt sheetId="2" s="1" sqref="H55" start="0" length="0">
    <dxf>
      <font>
        <sz val="8"/>
        <color auto="1"/>
        <name val="Open Sans"/>
        <scheme val="none"/>
      </font>
      <numFmt numFmtId="3" formatCode="#,##0"/>
      <alignment horizontal="general" indent="0" readingOrder="0"/>
      <border outline="0">
        <left/>
        <right/>
        <top/>
        <bottom/>
      </border>
    </dxf>
  </rfmt>
  <rcc rId="673" sId="2" odxf="1" s="1" dxf="1">
    <oc r="I55">
      <v>5567891</v>
    </oc>
    <nc r="I55"/>
    <ndxf>
      <font>
        <sz val="8"/>
        <color auto="1"/>
        <name val="Open Sans"/>
        <scheme val="none"/>
      </font>
      <numFmt numFmtId="3" formatCode="#,##0"/>
      <alignment horizontal="general" indent="0" readingOrder="0"/>
      <border outline="0">
        <left/>
        <right/>
        <top/>
        <bottom/>
      </border>
    </ndxf>
  </rcc>
  <rcc rId="674" sId="2" odxf="1" s="1" dxf="1">
    <oc r="J55">
      <v>7484006</v>
    </oc>
    <nc r="J55"/>
    <ndxf>
      <font>
        <sz val="8"/>
        <color auto="1"/>
        <name val="Open Sans"/>
        <scheme val="none"/>
      </font>
      <numFmt numFmtId="3" formatCode="#,##0"/>
      <alignment horizontal="general" indent="0" readingOrder="0"/>
      <border outline="0">
        <left/>
        <right/>
        <top/>
        <bottom/>
      </border>
    </ndxf>
  </rcc>
  <rcc rId="675" sId="2" odxf="1" s="1" dxf="1">
    <oc r="K55">
      <v>9628270</v>
    </oc>
    <nc r="K55"/>
    <ndxf>
      <font>
        <sz val="8"/>
        <color auto="1"/>
        <name val="Open Sans"/>
        <scheme val="none"/>
      </font>
      <numFmt numFmtId="3" formatCode="#,##0"/>
      <alignment horizontal="general" indent="0" readingOrder="0"/>
      <border outline="0">
        <left/>
        <right/>
        <top/>
        <bottom/>
      </border>
    </ndxf>
  </rcc>
  <rcc rId="676" sId="2" odxf="1" s="1" dxf="1">
    <oc r="L55">
      <v>9012281</v>
    </oc>
    <nc r="L55"/>
    <ndxf>
      <font>
        <sz val="8"/>
        <color auto="1"/>
        <name val="Open Sans"/>
        <scheme val="none"/>
      </font>
      <numFmt numFmtId="3" formatCode="#,##0"/>
      <alignment horizontal="general" indent="0" readingOrder="0"/>
      <border outline="0">
        <left/>
        <right/>
        <top/>
        <bottom/>
      </border>
    </ndxf>
  </rcc>
  <rcc rId="677" sId="2" odxf="1" s="1" dxf="1">
    <oc r="M55">
      <v>12173295</v>
    </oc>
    <nc r="M55"/>
    <ndxf>
      <font>
        <sz val="8"/>
        <color auto="1"/>
        <name val="Open Sans"/>
        <scheme val="none"/>
      </font>
      <numFmt numFmtId="3" formatCode="#,##0"/>
      <alignment horizontal="general" indent="0" readingOrder="0"/>
      <border outline="0">
        <left/>
        <right/>
        <top/>
        <bottom/>
      </border>
    </ndxf>
  </rcc>
  <rcc rId="678" sId="2" odxf="1" s="1" dxf="1">
    <oc r="N55">
      <v>7509564</v>
    </oc>
    <nc r="N55"/>
    <ndxf>
      <font>
        <sz val="8"/>
        <color auto="1"/>
        <name val="Open Sans"/>
        <scheme val="none"/>
      </font>
      <numFmt numFmtId="3" formatCode="#,##0"/>
      <alignment horizontal="general" indent="0" readingOrder="0"/>
      <border outline="0">
        <left/>
        <right/>
        <top/>
        <bottom/>
      </border>
    </ndxf>
  </rcc>
  <rfmt sheetId="2" s="1" sqref="O55" start="0" length="0">
    <dxf>
      <font>
        <sz val="8"/>
        <color auto="1"/>
        <name val="Open Sans"/>
        <scheme val="none"/>
      </font>
      <numFmt numFmtId="3" formatCode="#,##0"/>
      <alignment horizontal="general" indent="0" readingOrder="0"/>
      <border outline="0">
        <left/>
        <right/>
        <top/>
        <bottom/>
      </border>
    </dxf>
  </rfmt>
  <rfmt sheetId="2" s="1" sqref="P55" start="0" length="0">
    <dxf>
      <font>
        <sz val="8"/>
        <color auto="1"/>
        <name val="Open Sans"/>
        <scheme val="none"/>
      </font>
      <numFmt numFmtId="3" formatCode="#,##0"/>
      <alignment horizontal="general" indent="0" readingOrder="0"/>
      <border outline="0">
        <left/>
        <right/>
        <top/>
        <bottom/>
      </border>
    </dxf>
  </rfmt>
  <rfmt sheetId="2" s="1" sqref="Q55" start="0" length="0">
    <dxf>
      <font>
        <sz val="8"/>
        <color auto="1"/>
        <name val="Open Sans"/>
        <scheme val="none"/>
      </font>
      <numFmt numFmtId="3" formatCode="#,##0"/>
      <alignment horizontal="general" indent="0" readingOrder="0"/>
      <border outline="0">
        <left/>
        <right/>
        <top/>
        <bottom/>
      </border>
    </dxf>
  </rfmt>
  <rfmt sheetId="2" s="1" sqref="R55" start="0" length="0">
    <dxf>
      <font>
        <sz val="8"/>
        <color auto="1"/>
        <name val="Open Sans"/>
        <scheme val="none"/>
      </font>
      <numFmt numFmtId="3" formatCode="#,##0"/>
      <alignment horizontal="general" indent="0" readingOrder="0"/>
      <border outline="0">
        <left/>
        <right/>
        <top/>
        <bottom/>
      </border>
    </dxf>
  </rfmt>
  <rfmt sheetId="2" s="1" sqref="C56" start="0" length="0">
    <dxf>
      <font>
        <sz val="8"/>
        <color auto="1"/>
        <name val="Open Sans"/>
        <scheme val="none"/>
      </font>
      <alignment horizontal="general" wrapText="0" readingOrder="0"/>
      <border outline="0">
        <left/>
        <right/>
        <top/>
        <bottom/>
      </border>
    </dxf>
  </rfmt>
  <rcc rId="679" sId="2" odxf="1" s="1" dxf="1">
    <oc r="D56">
      <v>580131</v>
    </oc>
    <nc r="D56"/>
    <ndxf>
      <font>
        <sz val="8"/>
        <color auto="1"/>
        <name val="Open Sans"/>
        <scheme val="none"/>
      </font>
      <numFmt numFmtId="3" formatCode="#,##0"/>
      <alignment horizontal="general" indent="0" readingOrder="0"/>
      <border outline="0">
        <left/>
        <right/>
        <top/>
        <bottom/>
      </border>
    </ndxf>
  </rcc>
  <rcc rId="680" sId="2" odxf="1" s="1" dxf="1">
    <oc r="E56">
      <v>174563</v>
    </oc>
    <nc r="E56"/>
    <ndxf>
      <font>
        <sz val="8"/>
        <color auto="1"/>
        <name val="Open Sans"/>
        <scheme val="none"/>
      </font>
      <numFmt numFmtId="3" formatCode="#,##0"/>
      <alignment horizontal="general" indent="0" readingOrder="0"/>
      <border outline="0">
        <left/>
        <right/>
        <top/>
        <bottom/>
      </border>
    </ndxf>
  </rcc>
  <rcc rId="681" sId="2" odxf="1" s="1" dxf="1">
    <oc r="F56">
      <v>375319</v>
    </oc>
    <nc r="F56"/>
    <ndxf>
      <font>
        <sz val="8"/>
        <color auto="1"/>
        <name val="Open Sans"/>
        <scheme val="none"/>
      </font>
      <numFmt numFmtId="3" formatCode="#,##0"/>
      <alignment horizontal="general" indent="0" readingOrder="0"/>
      <border outline="0">
        <left/>
        <right/>
        <top/>
        <bottom/>
      </border>
    </ndxf>
  </rcc>
  <rcc rId="682" sId="2" odxf="1" s="1" dxf="1">
    <oc r="G56">
      <v>230895</v>
    </oc>
    <nc r="G56"/>
    <ndxf>
      <font>
        <sz val="8"/>
        <color auto="1"/>
        <name val="Open Sans"/>
        <scheme val="none"/>
      </font>
      <numFmt numFmtId="3" formatCode="#,##0"/>
      <alignment horizontal="general" indent="0" readingOrder="0"/>
      <border outline="0">
        <left/>
        <right/>
        <top/>
        <bottom/>
      </border>
    </ndxf>
  </rcc>
  <rfmt sheetId="2" s="1" sqref="H56" start="0" length="0">
    <dxf>
      <font>
        <sz val="8"/>
        <color auto="1"/>
        <name val="Open Sans"/>
        <scheme val="none"/>
      </font>
      <numFmt numFmtId="3" formatCode="#,##0"/>
      <alignment horizontal="general" indent="0" readingOrder="0"/>
      <border outline="0">
        <left/>
        <right/>
        <top/>
        <bottom/>
      </border>
    </dxf>
  </rfmt>
  <rcc rId="683" sId="2" odxf="1" s="1" dxf="1">
    <oc r="I56">
      <v>622545</v>
    </oc>
    <nc r="I56"/>
    <ndxf>
      <font>
        <sz val="8"/>
        <color auto="1"/>
        <name val="Open Sans"/>
        <scheme val="none"/>
      </font>
      <numFmt numFmtId="3" formatCode="#,##0"/>
      <alignment horizontal="general" indent="0" readingOrder="0"/>
      <border outline="0">
        <left/>
        <right/>
        <top/>
        <bottom/>
      </border>
    </ndxf>
  </rcc>
  <rcc rId="684" sId="2" odxf="1" s="1" dxf="1">
    <oc r="J56">
      <v>44941</v>
    </oc>
    <nc r="J56"/>
    <ndxf>
      <font>
        <sz val="8"/>
        <color auto="1"/>
        <name val="Open Sans"/>
        <scheme val="none"/>
      </font>
      <numFmt numFmtId="3" formatCode="#,##0"/>
      <alignment horizontal="general" indent="0" readingOrder="0"/>
      <border outline="0">
        <left/>
        <right/>
        <top/>
        <bottom/>
      </border>
    </ndxf>
  </rcc>
  <rcc rId="685" sId="2" odxf="1" s="1" dxf="1">
    <oc r="K56">
      <v>446294</v>
    </oc>
    <nc r="K56"/>
    <ndxf>
      <font>
        <sz val="8"/>
        <color auto="1"/>
        <name val="Open Sans"/>
        <scheme val="none"/>
      </font>
      <numFmt numFmtId="3" formatCode="#,##0"/>
      <alignment horizontal="general" indent="0" readingOrder="0"/>
      <border outline="0">
        <left/>
        <right/>
        <top/>
        <bottom/>
      </border>
    </ndxf>
  </rcc>
  <rcc rId="686" sId="2" odxf="1" s="1" dxf="1">
    <oc r="L56">
      <v>247688</v>
    </oc>
    <nc r="L56"/>
    <ndxf>
      <font>
        <sz val="8"/>
        <color auto="1"/>
        <name val="Open Sans"/>
        <scheme val="none"/>
      </font>
      <numFmt numFmtId="3" formatCode="#,##0"/>
      <alignment horizontal="general" indent="0" readingOrder="0"/>
      <border outline="0">
        <left/>
        <right/>
        <top/>
        <bottom/>
      </border>
    </ndxf>
  </rcc>
  <rcc rId="687" sId="2" odxf="1" s="1" dxf="1">
    <oc r="M56">
      <v>555802</v>
    </oc>
    <nc r="M56"/>
    <ndxf>
      <font>
        <sz val="8"/>
        <color auto="1"/>
        <name val="Open Sans"/>
        <scheme val="none"/>
      </font>
      <numFmt numFmtId="3" formatCode="#,##0"/>
      <alignment horizontal="general" indent="0" readingOrder="0"/>
      <border outline="0">
        <left/>
        <right/>
        <top/>
        <bottom/>
      </border>
    </ndxf>
  </rcc>
  <rcc rId="688" sId="2" odxf="1" s="1" dxf="1">
    <oc r="N56">
      <v>74786</v>
    </oc>
    <nc r="N56"/>
    <ndxf>
      <font>
        <sz val="8"/>
        <color auto="1"/>
        <name val="Open Sans"/>
        <scheme val="none"/>
      </font>
      <numFmt numFmtId="3" formatCode="#,##0"/>
      <alignment horizontal="general" indent="0" readingOrder="0"/>
      <border outline="0">
        <left/>
        <right/>
        <top/>
        <bottom/>
      </border>
    </ndxf>
  </rcc>
  <rfmt sheetId="2" s="1" sqref="O56" start="0" length="0">
    <dxf>
      <font>
        <sz val="8"/>
        <color auto="1"/>
        <name val="Open Sans"/>
        <scheme val="none"/>
      </font>
      <numFmt numFmtId="3" formatCode="#,##0"/>
      <alignment horizontal="general" indent="0" readingOrder="0"/>
      <border outline="0">
        <left/>
        <right/>
        <top/>
        <bottom/>
      </border>
    </dxf>
  </rfmt>
  <rfmt sheetId="2" s="1" sqref="P56" start="0" length="0">
    <dxf>
      <font>
        <sz val="8"/>
        <color auto="1"/>
        <name val="Open Sans"/>
        <scheme val="none"/>
      </font>
      <numFmt numFmtId="3" formatCode="#,##0"/>
      <alignment horizontal="general" indent="0" readingOrder="0"/>
      <border outline="0">
        <left/>
        <right/>
        <top/>
        <bottom/>
      </border>
    </dxf>
  </rfmt>
  <rfmt sheetId="2" s="1" sqref="Q56" start="0" length="0">
    <dxf>
      <font>
        <sz val="8"/>
        <color auto="1"/>
        <name val="Open Sans"/>
        <scheme val="none"/>
      </font>
      <numFmt numFmtId="3" formatCode="#,##0"/>
      <alignment horizontal="general" indent="0" readingOrder="0"/>
      <border outline="0">
        <left/>
        <right/>
        <top/>
        <bottom/>
      </border>
    </dxf>
  </rfmt>
  <rfmt sheetId="2" s="1" sqref="R56" start="0" length="0">
    <dxf>
      <font>
        <sz val="8"/>
        <color auto="1"/>
        <name val="Open Sans"/>
        <scheme val="none"/>
      </font>
      <numFmt numFmtId="3" formatCode="#,##0"/>
      <alignment horizontal="general" indent="0" readingOrder="0"/>
      <border outline="0">
        <left/>
        <right/>
        <top/>
        <bottom/>
      </border>
    </dxf>
  </rfmt>
  <rfmt sheetId="2" s="1" sqref="C57" start="0" length="0">
    <dxf>
      <font>
        <sz val="8"/>
        <color auto="1"/>
        <name val="Open Sans"/>
        <scheme val="none"/>
      </font>
      <alignment horizontal="general" wrapText="0" readingOrder="0"/>
      <border outline="0">
        <left/>
        <right/>
        <top/>
        <bottom/>
      </border>
    </dxf>
  </rfmt>
  <rcc rId="689" sId="2" odxf="1" s="1" dxf="1">
    <oc r="D57">
      <v>79880</v>
    </oc>
    <nc r="D57"/>
    <ndxf>
      <font>
        <sz val="8"/>
        <color auto="1"/>
        <name val="Open Sans"/>
        <scheme val="none"/>
      </font>
      <numFmt numFmtId="3" formatCode="#,##0"/>
      <alignment horizontal="general" indent="0" readingOrder="0"/>
      <border outline="0">
        <left/>
        <right/>
        <top/>
        <bottom/>
      </border>
    </ndxf>
  </rcc>
  <rcc rId="690" sId="2" odxf="1" s="1" dxf="1">
    <oc r="E57">
      <v>64343.99</v>
    </oc>
    <nc r="E57"/>
    <ndxf>
      <font>
        <sz val="8"/>
        <color auto="1"/>
        <name val="Open Sans"/>
        <scheme val="none"/>
      </font>
      <numFmt numFmtId="3" formatCode="#,##0"/>
      <alignment horizontal="general" indent="0" readingOrder="0"/>
      <border outline="0">
        <left/>
        <right/>
        <top/>
        <bottom/>
      </border>
    </ndxf>
  </rcc>
  <rcc rId="691" sId="2" odxf="1" s="1" dxf="1">
    <oc r="F57">
      <v>1227708</v>
    </oc>
    <nc r="F57"/>
    <ndxf>
      <font>
        <sz val="8"/>
        <color auto="1"/>
        <name val="Open Sans"/>
        <scheme val="none"/>
      </font>
      <numFmt numFmtId="3" formatCode="#,##0"/>
      <alignment horizontal="general" indent="0" readingOrder="0"/>
      <border outline="0">
        <left/>
        <right/>
        <top/>
        <bottom/>
      </border>
    </ndxf>
  </rcc>
  <rcc rId="692" sId="2" odxf="1" s="1" dxf="1">
    <oc r="G57">
      <v>4289250</v>
    </oc>
    <nc r="G57"/>
    <ndxf>
      <font>
        <sz val="8"/>
        <color auto="1"/>
        <name val="Open Sans"/>
        <scheme val="none"/>
      </font>
      <numFmt numFmtId="3" formatCode="#,##0"/>
      <alignment horizontal="general" indent="0" readingOrder="0"/>
      <border outline="0">
        <left/>
        <right/>
        <top/>
        <bottom/>
      </border>
    </ndxf>
  </rcc>
  <rfmt sheetId="2" s="1" sqref="H57" start="0" length="0">
    <dxf>
      <font>
        <sz val="8"/>
        <color auto="1"/>
        <name val="Open Sans"/>
        <scheme val="none"/>
      </font>
      <numFmt numFmtId="3" formatCode="#,##0"/>
      <alignment horizontal="general" indent="0" readingOrder="0"/>
      <border outline="0">
        <left/>
        <right/>
        <top/>
        <bottom/>
      </border>
    </dxf>
  </rfmt>
  <rcc rId="693" sId="2" odxf="1" s="1" dxf="1">
    <oc r="I57">
      <v>1662966.7</v>
    </oc>
    <nc r="I57"/>
    <ndxf>
      <font>
        <sz val="8"/>
        <color auto="1"/>
        <name val="Open Sans"/>
        <scheme val="none"/>
      </font>
      <numFmt numFmtId="3" formatCode="#,##0"/>
      <alignment horizontal="general" indent="0" readingOrder="0"/>
      <border outline="0">
        <left/>
        <right/>
        <top/>
        <bottom/>
      </border>
    </ndxf>
  </rcc>
  <rcc rId="694" sId="2" odxf="1" s="1" dxf="1">
    <oc r="J57">
      <v>3278187.31</v>
    </oc>
    <nc r="J57"/>
    <ndxf>
      <font>
        <sz val="8"/>
        <color auto="1"/>
        <name val="Open Sans"/>
        <scheme val="none"/>
      </font>
      <numFmt numFmtId="3" formatCode="#,##0"/>
      <alignment horizontal="general" indent="0" readingOrder="0"/>
      <border outline="0">
        <left/>
        <right/>
        <top/>
        <bottom/>
      </border>
    </ndxf>
  </rcc>
  <rcc rId="695" sId="2" odxf="1" s="1" dxf="1">
    <oc r="K57">
      <v>2049353</v>
    </oc>
    <nc r="K57"/>
    <ndxf>
      <font>
        <sz val="8"/>
        <color auto="1"/>
        <name val="Open Sans"/>
        <scheme val="none"/>
      </font>
      <numFmt numFmtId="3" formatCode="#,##0"/>
      <alignment horizontal="general" indent="0" readingOrder="0"/>
      <border outline="0">
        <left/>
        <right/>
        <top/>
        <bottom/>
      </border>
    </ndxf>
  </rcc>
  <rcc rId="696" sId="2" odxf="1" s="1" dxf="1">
    <oc r="L57">
      <v>555755</v>
    </oc>
    <nc r="L57"/>
    <ndxf>
      <font>
        <sz val="8"/>
        <color auto="1"/>
        <name val="Open Sans"/>
        <scheme val="none"/>
      </font>
      <numFmt numFmtId="3" formatCode="#,##0"/>
      <alignment horizontal="general" indent="0" readingOrder="0"/>
      <border outline="0">
        <left/>
        <right/>
        <top/>
        <bottom/>
      </border>
    </ndxf>
  </rcc>
  <rcc rId="697" sId="2" odxf="1" s="1" dxf="1">
    <oc r="M57">
      <v>206346.19</v>
    </oc>
    <nc r="M57"/>
    <ndxf>
      <font>
        <sz val="8"/>
        <color auto="1"/>
        <name val="Open Sans"/>
        <scheme val="none"/>
      </font>
      <numFmt numFmtId="3" formatCode="#,##0"/>
      <alignment horizontal="general" indent="0" readingOrder="0"/>
      <border outline="0">
        <left/>
        <right/>
        <top/>
        <bottom/>
      </border>
    </ndxf>
  </rcc>
  <rcc rId="698" sId="2" odxf="1" s="1" dxf="1">
    <oc r="N57">
      <v>0</v>
    </oc>
    <nc r="N57"/>
    <ndxf>
      <font>
        <sz val="8"/>
        <color auto="1"/>
        <name val="Open Sans"/>
        <scheme val="none"/>
      </font>
      <numFmt numFmtId="3" formatCode="#,##0"/>
      <alignment horizontal="general" indent="0" readingOrder="0"/>
      <border outline="0">
        <left/>
        <right/>
        <top/>
        <bottom/>
      </border>
    </ndxf>
  </rcc>
  <rfmt sheetId="2" s="1" sqref="O57" start="0" length="0">
    <dxf>
      <font>
        <sz val="8"/>
        <color auto="1"/>
        <name val="Open Sans"/>
        <scheme val="none"/>
      </font>
      <numFmt numFmtId="3" formatCode="#,##0"/>
      <alignment horizontal="general" indent="0" readingOrder="0"/>
      <border outline="0">
        <left/>
        <right/>
        <top/>
        <bottom/>
      </border>
    </dxf>
  </rfmt>
  <rfmt sheetId="2" s="1" sqref="P57" start="0" length="0">
    <dxf>
      <font>
        <sz val="8"/>
        <color auto="1"/>
        <name val="Open Sans"/>
        <scheme val="none"/>
      </font>
      <numFmt numFmtId="3" formatCode="#,##0"/>
      <alignment horizontal="general" indent="0" readingOrder="0"/>
      <border outline="0">
        <left/>
        <right/>
        <top/>
        <bottom/>
      </border>
    </dxf>
  </rfmt>
  <rfmt sheetId="2" s="1" sqref="Q57" start="0" length="0">
    <dxf>
      <font>
        <sz val="8"/>
        <color auto="1"/>
        <name val="Open Sans"/>
        <scheme val="none"/>
      </font>
      <numFmt numFmtId="3" formatCode="#,##0"/>
      <alignment horizontal="general" indent="0" readingOrder="0"/>
      <border outline="0">
        <left/>
        <right/>
        <top/>
        <bottom/>
      </border>
    </dxf>
  </rfmt>
  <rfmt sheetId="2" s="1" sqref="R57" start="0" length="0">
    <dxf>
      <font>
        <sz val="8"/>
        <color auto="1"/>
        <name val="Open Sans"/>
        <scheme val="none"/>
      </font>
      <numFmt numFmtId="3" formatCode="#,##0"/>
      <alignment horizontal="general" indent="0" readingOrder="0"/>
      <border outline="0">
        <left/>
        <right/>
        <top/>
        <bottom/>
      </border>
    </dxf>
  </rfmt>
  <rfmt sheetId="2" sqref="C58" start="0" length="0">
    <dxf>
      <font>
        <sz val="8"/>
        <color auto="1"/>
        <name val="Open Sans"/>
        <scheme val="none"/>
      </font>
    </dxf>
  </rfmt>
  <rcc rId="699" sId="2" odxf="1" dxf="1">
    <oc r="D58">
      <f>SUM(D54:D55)-SUM(D56:D57)</f>
    </oc>
    <nc r="D58"/>
    <ndxf>
      <font>
        <sz val="8"/>
        <color auto="1"/>
        <name val="Open Sans"/>
        <scheme val="none"/>
      </font>
      <numFmt numFmtId="3" formatCode="#,##0"/>
    </ndxf>
  </rcc>
  <rcc rId="700" sId="2" odxf="1" dxf="1">
    <oc r="E58">
      <f>SUM(E54:E55)-SUM(E56:E57)</f>
    </oc>
    <nc r="E58"/>
    <ndxf>
      <font>
        <sz val="8"/>
        <color auto="1"/>
        <name val="Open Sans"/>
        <scheme val="none"/>
      </font>
      <numFmt numFmtId="3" formatCode="#,##0"/>
    </ndxf>
  </rcc>
  <rcc rId="701" sId="2" odxf="1" dxf="1">
    <oc r="F58">
      <f>SUM(F54:F55)-SUM(F56:F57)</f>
    </oc>
    <nc r="F58"/>
    <ndxf>
      <font>
        <sz val="8"/>
        <color auto="1"/>
        <name val="Open Sans"/>
        <scheme val="none"/>
      </font>
      <numFmt numFmtId="3" formatCode="#,##0"/>
    </ndxf>
  </rcc>
  <rcc rId="702" sId="2" odxf="1" dxf="1">
    <oc r="G58">
      <f>SUM(G54:G55)-SUM(G56:G57)</f>
    </oc>
    <nc r="G58"/>
    <ndxf>
      <font>
        <sz val="8"/>
        <color auto="1"/>
        <name val="Open Sans"/>
        <scheme val="none"/>
      </font>
      <numFmt numFmtId="3" formatCode="#,##0"/>
    </ndxf>
  </rcc>
  <rfmt sheetId="2" sqref="H58" start="0" length="0">
    <dxf>
      <font>
        <sz val="8"/>
        <color auto="1"/>
        <name val="Open Sans"/>
        <scheme val="none"/>
      </font>
      <numFmt numFmtId="3" formatCode="#,##0"/>
    </dxf>
  </rfmt>
  <rcc rId="703" sId="2" odxf="1" dxf="1">
    <oc r="I58">
      <f>SUM(I54:I55)-SUM(I56:I57)</f>
    </oc>
    <nc r="I58"/>
    <ndxf>
      <font>
        <sz val="8"/>
        <color auto="1"/>
        <name val="Open Sans"/>
        <scheme val="none"/>
      </font>
      <numFmt numFmtId="3" formatCode="#,##0"/>
    </ndxf>
  </rcc>
  <rcc rId="704" sId="2" odxf="1" dxf="1">
    <oc r="J58">
      <f>SUM(J54:J55)-SUM(J56:J57)</f>
    </oc>
    <nc r="J58"/>
    <ndxf>
      <font>
        <sz val="8"/>
        <color auto="1"/>
        <name val="Open Sans"/>
        <scheme val="none"/>
      </font>
      <numFmt numFmtId="3" formatCode="#,##0"/>
    </ndxf>
  </rcc>
  <rcc rId="705" sId="2" odxf="1" dxf="1">
    <oc r="K58">
      <f>SUM(K54:K55)-SUM(K56:K57)</f>
    </oc>
    <nc r="K58"/>
    <ndxf>
      <font>
        <sz val="8"/>
        <color auto="1"/>
        <name val="Open Sans"/>
        <scheme val="none"/>
      </font>
      <numFmt numFmtId="3" formatCode="#,##0"/>
    </ndxf>
  </rcc>
  <rcc rId="706" sId="2" odxf="1" dxf="1">
    <oc r="L58">
      <f>SUM(L54:L55)-SUM(L56:L57)</f>
    </oc>
    <nc r="L58"/>
    <ndxf>
      <font>
        <sz val="8"/>
        <color auto="1"/>
        <name val="Open Sans"/>
        <scheme val="none"/>
      </font>
      <numFmt numFmtId="3" formatCode="#,##0"/>
    </ndxf>
  </rcc>
  <rcc rId="707" sId="2" odxf="1" dxf="1">
    <oc r="M58">
      <f>SUM(M54:M55)-SUM(M56:M57)</f>
    </oc>
    <nc r="M58"/>
    <ndxf>
      <font>
        <sz val="8"/>
        <color auto="1"/>
        <name val="Open Sans"/>
        <scheme val="none"/>
      </font>
      <numFmt numFmtId="3" formatCode="#,##0"/>
    </ndxf>
  </rcc>
  <rcc rId="708" sId="2" odxf="1" dxf="1">
    <oc r="N58">
      <f>SUM(N54:N55)-SUM(N56:N57)</f>
    </oc>
    <nc r="N58"/>
    <ndxf>
      <font>
        <sz val="8"/>
        <color auto="1"/>
        <name val="Open Sans"/>
        <scheme val="none"/>
      </font>
      <numFmt numFmtId="3" formatCode="#,##0"/>
    </ndxf>
  </rcc>
  <rfmt sheetId="2" sqref="O58" start="0" length="0">
    <dxf>
      <font>
        <sz val="8"/>
        <color auto="1"/>
        <name val="Open Sans"/>
        <scheme val="none"/>
      </font>
      <numFmt numFmtId="3" formatCode="#,##0"/>
    </dxf>
  </rfmt>
  <rfmt sheetId="2" sqref="P58" start="0" length="0">
    <dxf>
      <font>
        <sz val="8"/>
        <color auto="1"/>
        <name val="Open Sans"/>
        <scheme val="none"/>
      </font>
      <numFmt numFmtId="3" formatCode="#,##0"/>
    </dxf>
  </rfmt>
  <rfmt sheetId="2" sqref="Q58" start="0" length="0">
    <dxf>
      <font>
        <sz val="8"/>
        <color auto="1"/>
        <name val="Open Sans"/>
        <scheme val="none"/>
      </font>
      <numFmt numFmtId="3" formatCode="#,##0"/>
    </dxf>
  </rfmt>
  <rfmt sheetId="2" sqref="R58" start="0" length="0">
    <dxf>
      <font>
        <sz val="8"/>
        <color auto="1"/>
        <name val="Open Sans"/>
        <scheme val="none"/>
      </font>
      <numFmt numFmtId="3" formatCode="#,##0"/>
    </dxf>
  </rfmt>
  <rfmt sheetId="2" sqref="C59" start="0" length="0">
    <dxf>
      <font>
        <sz val="8"/>
        <color auto="1"/>
        <name val="Open Sans"/>
        <scheme val="none"/>
      </font>
    </dxf>
  </rfmt>
  <rfmt sheetId="2" sqref="D59" start="0" length="0">
    <dxf>
      <font>
        <sz val="8"/>
        <color auto="1"/>
        <name val="Open Sans"/>
        <scheme val="none"/>
      </font>
      <numFmt numFmtId="3" formatCode="#,##0"/>
    </dxf>
  </rfmt>
  <rfmt sheetId="2" sqref="E59" start="0" length="0">
    <dxf>
      <font>
        <sz val="8"/>
        <color auto="1"/>
        <name val="Open Sans"/>
        <scheme val="none"/>
      </font>
      <numFmt numFmtId="3" formatCode="#,##0"/>
    </dxf>
  </rfmt>
  <rfmt sheetId="2" sqref="F59" start="0" length="0">
    <dxf>
      <font>
        <sz val="8"/>
        <color auto="1"/>
        <name val="Open Sans"/>
        <scheme val="none"/>
      </font>
      <numFmt numFmtId="3" formatCode="#,##0"/>
    </dxf>
  </rfmt>
  <rfmt sheetId="2" sqref="G59" start="0" length="0">
    <dxf>
      <font>
        <sz val="8"/>
        <color auto="1"/>
        <name val="Open Sans"/>
        <scheme val="none"/>
      </font>
      <numFmt numFmtId="3" formatCode="#,##0"/>
    </dxf>
  </rfmt>
  <rfmt sheetId="2" sqref="H59" start="0" length="0">
    <dxf>
      <font>
        <sz val="8"/>
        <color auto="1"/>
        <name val="Open Sans"/>
        <scheme val="none"/>
      </font>
      <numFmt numFmtId="3" formatCode="#,##0"/>
    </dxf>
  </rfmt>
  <rfmt sheetId="2" sqref="I59" start="0" length="0">
    <dxf>
      <font>
        <sz val="8"/>
        <color auto="1"/>
        <name val="Open Sans"/>
        <scheme val="none"/>
      </font>
      <numFmt numFmtId="3" formatCode="#,##0"/>
    </dxf>
  </rfmt>
  <rfmt sheetId="2" sqref="J59" start="0" length="0">
    <dxf>
      <font>
        <sz val="8"/>
        <color auto="1"/>
        <name val="Open Sans"/>
        <scheme val="none"/>
      </font>
      <numFmt numFmtId="3" formatCode="#,##0"/>
    </dxf>
  </rfmt>
  <rfmt sheetId="2" sqref="K59" start="0" length="0">
    <dxf>
      <font>
        <sz val="8"/>
        <color auto="1"/>
        <name val="Open Sans"/>
        <scheme val="none"/>
      </font>
      <numFmt numFmtId="3" formatCode="#,##0"/>
    </dxf>
  </rfmt>
  <rfmt sheetId="2" sqref="L59" start="0" length="0">
    <dxf>
      <font>
        <sz val="8"/>
        <color auto="1"/>
        <name val="Open Sans"/>
        <scheme val="none"/>
      </font>
      <numFmt numFmtId="3" formatCode="#,##0"/>
    </dxf>
  </rfmt>
  <rfmt sheetId="2" sqref="M59" start="0" length="0">
    <dxf>
      <font>
        <sz val="8"/>
        <color auto="1"/>
        <name val="Open Sans"/>
        <scheme val="none"/>
      </font>
      <numFmt numFmtId="3" formatCode="#,##0"/>
    </dxf>
  </rfmt>
  <rfmt sheetId="2" sqref="N59" start="0" length="0">
    <dxf>
      <font>
        <sz val="8"/>
        <color auto="1"/>
        <name val="Open Sans"/>
        <scheme val="none"/>
      </font>
      <numFmt numFmtId="3" formatCode="#,##0"/>
    </dxf>
  </rfmt>
  <rfmt sheetId="2" sqref="O59" start="0" length="0">
    <dxf>
      <font>
        <sz val="8"/>
        <color auto="1"/>
        <name val="Open Sans"/>
        <scheme val="none"/>
      </font>
      <numFmt numFmtId="3" formatCode="#,##0"/>
    </dxf>
  </rfmt>
  <rfmt sheetId="2" sqref="P59" start="0" length="0">
    <dxf>
      <font>
        <sz val="8"/>
        <color auto="1"/>
        <name val="Open Sans"/>
        <scheme val="none"/>
      </font>
      <numFmt numFmtId="3" formatCode="#,##0"/>
    </dxf>
  </rfmt>
  <rfmt sheetId="2" sqref="Q59" start="0" length="0">
    <dxf>
      <font>
        <sz val="8"/>
        <color auto="1"/>
        <name val="Open Sans"/>
        <scheme val="none"/>
      </font>
      <numFmt numFmtId="3" formatCode="#,##0"/>
    </dxf>
  </rfmt>
  <rfmt sheetId="2" sqref="R59" start="0" length="0">
    <dxf>
      <font>
        <sz val="8"/>
        <color auto="1"/>
        <name val="Open Sans"/>
        <scheme val="none"/>
      </font>
      <numFmt numFmtId="3" formatCode="#,##0"/>
    </dxf>
  </rfmt>
  <rfmt sheetId="2" sqref="C60" start="0" length="0">
    <dxf>
      <font>
        <sz val="8"/>
        <color auto="1"/>
        <name val="Open Sans"/>
        <scheme val="none"/>
      </font>
    </dxf>
  </rfmt>
  <rcc rId="709" sId="2" odxf="1" dxf="1">
    <oc r="D60">
      <f>SUM(D61:D63)</f>
    </oc>
    <nc r="D60"/>
    <ndxf>
      <font>
        <sz val="8"/>
        <color auto="1"/>
        <name val="Open Sans"/>
        <scheme val="none"/>
      </font>
      <numFmt numFmtId="3" formatCode="#,##0"/>
    </ndxf>
  </rcc>
  <rcc rId="710" sId="2" odxf="1" dxf="1">
    <oc r="E60">
      <f>SUM(E61:E63)</f>
    </oc>
    <nc r="E60"/>
    <ndxf>
      <font>
        <sz val="8"/>
        <color auto="1"/>
        <name val="Open Sans"/>
        <scheme val="none"/>
      </font>
      <numFmt numFmtId="3" formatCode="#,##0"/>
    </ndxf>
  </rcc>
  <rcc rId="711" sId="2" odxf="1" dxf="1">
    <oc r="F60">
      <f>SUM(F61:F63)</f>
    </oc>
    <nc r="F60"/>
    <ndxf>
      <font>
        <sz val="8"/>
        <color auto="1"/>
        <name val="Open Sans"/>
        <scheme val="none"/>
      </font>
      <numFmt numFmtId="3" formatCode="#,##0"/>
    </ndxf>
  </rcc>
  <rcc rId="712" sId="2" odxf="1" dxf="1">
    <oc r="G60">
      <f>SUM(G61:G63)</f>
    </oc>
    <nc r="G60"/>
    <ndxf>
      <font>
        <sz val="8"/>
        <color auto="1"/>
        <name val="Open Sans"/>
        <scheme val="none"/>
      </font>
      <numFmt numFmtId="3" formatCode="#,##0"/>
    </ndxf>
  </rcc>
  <rfmt sheetId="2" sqref="H60" start="0" length="0">
    <dxf>
      <font>
        <sz val="8"/>
        <color auto="1"/>
        <name val="Open Sans"/>
        <scheme val="none"/>
      </font>
      <numFmt numFmtId="3" formatCode="#,##0"/>
    </dxf>
  </rfmt>
  <rcc rId="713" sId="2" odxf="1" dxf="1">
    <oc r="I60">
      <f>SUM(I61:I63)</f>
    </oc>
    <nc r="I60"/>
    <ndxf>
      <font>
        <sz val="8"/>
        <color auto="1"/>
        <name val="Open Sans"/>
        <scheme val="none"/>
      </font>
      <numFmt numFmtId="3" formatCode="#,##0"/>
    </ndxf>
  </rcc>
  <rcc rId="714" sId="2" odxf="1" dxf="1">
    <oc r="J60">
      <f>SUM(J61:J63)</f>
    </oc>
    <nc r="J60"/>
    <ndxf>
      <font>
        <sz val="8"/>
        <color auto="1"/>
        <name val="Open Sans"/>
        <scheme val="none"/>
      </font>
      <numFmt numFmtId="3" formatCode="#,##0"/>
    </ndxf>
  </rcc>
  <rcc rId="715" sId="2" odxf="1" dxf="1">
    <oc r="K60">
      <f>SUM(K61:K63)</f>
    </oc>
    <nc r="K60"/>
    <ndxf>
      <font>
        <sz val="8"/>
        <color auto="1"/>
        <name val="Open Sans"/>
        <scheme val="none"/>
      </font>
      <numFmt numFmtId="3" formatCode="#,##0"/>
    </ndxf>
  </rcc>
  <rcc rId="716" sId="2" odxf="1" dxf="1">
    <oc r="L60">
      <f>SUM(L61:L63)</f>
    </oc>
    <nc r="L60"/>
    <ndxf>
      <font>
        <sz val="8"/>
        <color auto="1"/>
        <name val="Open Sans"/>
        <scheme val="none"/>
      </font>
      <numFmt numFmtId="3" formatCode="#,##0"/>
    </ndxf>
  </rcc>
  <rcc rId="717" sId="2" odxf="1" dxf="1">
    <oc r="M60">
      <f>SUM(M61:M63)</f>
    </oc>
    <nc r="M60"/>
    <ndxf>
      <font>
        <sz val="8"/>
        <color auto="1"/>
        <name val="Open Sans"/>
        <scheme val="none"/>
      </font>
      <numFmt numFmtId="3" formatCode="#,##0"/>
    </ndxf>
  </rcc>
  <rcc rId="718" sId="2" odxf="1" dxf="1">
    <oc r="N60">
      <f>SUM(N61:N63)</f>
    </oc>
    <nc r="N60"/>
    <ndxf>
      <font>
        <sz val="8"/>
        <color auto="1"/>
        <name val="Open Sans"/>
        <scheme val="none"/>
      </font>
      <numFmt numFmtId="3" formatCode="#,##0"/>
    </ndxf>
  </rcc>
  <rcc rId="719" sId="2" odxf="1" dxf="1">
    <oc r="O60">
      <f>SUM(O61:O63)</f>
    </oc>
    <nc r="O60"/>
    <ndxf>
      <font>
        <sz val="8"/>
        <color auto="1"/>
        <name val="Open Sans"/>
        <scheme val="none"/>
      </font>
      <numFmt numFmtId="3" formatCode="#,##0"/>
    </ndxf>
  </rcc>
  <rfmt sheetId="2" sqref="P60" start="0" length="0">
    <dxf>
      <font>
        <sz val="8"/>
        <color auto="1"/>
        <name val="Open Sans"/>
        <scheme val="none"/>
      </font>
      <numFmt numFmtId="3" formatCode="#,##0"/>
    </dxf>
  </rfmt>
  <rfmt sheetId="2" sqref="Q60" start="0" length="0">
    <dxf>
      <font>
        <sz val="8"/>
        <color auto="1"/>
        <name val="Open Sans"/>
        <scheme val="none"/>
      </font>
      <numFmt numFmtId="3" formatCode="#,##0"/>
    </dxf>
  </rfmt>
  <rfmt sheetId="2" sqref="R60" start="0" length="0">
    <dxf>
      <font>
        <sz val="8"/>
        <color auto="1"/>
        <name val="Open Sans"/>
        <scheme val="none"/>
      </font>
      <numFmt numFmtId="3" formatCode="#,##0"/>
    </dxf>
  </rfmt>
  <rcc rId="720" sId="2" odxf="1" s="1" dxf="1">
    <oc r="C61" t="inlineStr">
      <is>
        <t>Other liabilities</t>
      </is>
    </oc>
    <nc r="C61"/>
    <ndxf>
      <font>
        <sz val="8"/>
        <color auto="1"/>
        <name val="Open Sans"/>
        <scheme val="none"/>
      </font>
      <alignment horizontal="general" wrapText="0" readingOrder="0"/>
      <border outline="0">
        <left/>
        <right/>
        <top/>
        <bottom/>
      </border>
    </ndxf>
  </rcc>
  <rcc rId="721" sId="2" odxf="1" s="1" dxf="1">
    <oc r="D61">
      <v>744</v>
    </oc>
    <nc r="D61"/>
    <ndxf>
      <font>
        <sz val="8"/>
        <color auto="1"/>
        <name val="Open Sans"/>
        <scheme val="none"/>
      </font>
      <numFmt numFmtId="3" formatCode="#,##0"/>
      <alignment horizontal="general" indent="0" readingOrder="0"/>
      <border outline="0">
        <left/>
        <right/>
        <top/>
        <bottom/>
      </border>
    </ndxf>
  </rcc>
  <rcc rId="722" sId="2" odxf="1" s="1" dxf="1">
    <oc r="E61">
      <v>3941</v>
    </oc>
    <nc r="E61"/>
    <ndxf>
      <font>
        <sz val="8"/>
        <color auto="1"/>
        <name val="Open Sans"/>
        <scheme val="none"/>
      </font>
      <numFmt numFmtId="3" formatCode="#,##0"/>
      <alignment horizontal="general" indent="0" readingOrder="0"/>
      <border outline="0">
        <left/>
        <right/>
        <top/>
        <bottom/>
      </border>
    </ndxf>
  </rcc>
  <rcc rId="723" sId="2" odxf="1" s="1" dxf="1">
    <oc r="F61">
      <v>7422</v>
    </oc>
    <nc r="F61"/>
    <ndxf>
      <font>
        <sz val="8"/>
        <color auto="1"/>
        <name val="Open Sans"/>
        <scheme val="none"/>
      </font>
      <numFmt numFmtId="3" formatCode="#,##0"/>
      <alignment horizontal="general" indent="0" readingOrder="0"/>
      <border outline="0">
        <left/>
        <right/>
        <top/>
        <bottom/>
      </border>
    </ndxf>
  </rcc>
  <rcc rId="724" sId="2" odxf="1" s="1" dxf="1">
    <oc r="G61">
      <v>13902</v>
    </oc>
    <nc r="G61"/>
    <ndxf>
      <font>
        <sz val="8"/>
        <color auto="1"/>
        <name val="Open Sans"/>
        <scheme val="none"/>
      </font>
      <numFmt numFmtId="3" formatCode="#,##0"/>
      <alignment horizontal="general" indent="0" readingOrder="0"/>
      <border outline="0">
        <left/>
        <right/>
        <top/>
        <bottom/>
      </border>
    </ndxf>
  </rcc>
  <rfmt sheetId="2" s="1" sqref="H61" start="0" length="0">
    <dxf>
      <font>
        <sz val="8"/>
        <color auto="1"/>
        <name val="Open Sans"/>
        <scheme val="none"/>
      </font>
      <numFmt numFmtId="3" formatCode="#,##0"/>
      <alignment horizontal="general" indent="0" readingOrder="0"/>
      <border outline="0">
        <left/>
        <right/>
        <top/>
        <bottom/>
      </border>
    </dxf>
  </rfmt>
  <rcc rId="725" sId="2" odxf="1" s="1" dxf="1">
    <oc r="I61">
      <v>20868</v>
    </oc>
    <nc r="I61"/>
    <ndxf>
      <font>
        <sz val="8"/>
        <color auto="1"/>
        <name val="Open Sans"/>
        <scheme val="none"/>
      </font>
      <numFmt numFmtId="3" formatCode="#,##0"/>
      <alignment horizontal="general" indent="0" readingOrder="0"/>
      <border outline="0">
        <left/>
        <right/>
        <top/>
        <bottom/>
      </border>
    </ndxf>
  </rcc>
  <rcc rId="726" sId="2" odxf="1" s="1" dxf="1">
    <oc r="J61">
      <v>28343</v>
    </oc>
    <nc r="J61"/>
    <ndxf>
      <font>
        <sz val="8"/>
        <color auto="1"/>
        <name val="Open Sans"/>
        <scheme val="none"/>
      </font>
      <numFmt numFmtId="3" formatCode="#,##0"/>
      <alignment horizontal="general" indent="0" readingOrder="0"/>
      <border outline="0">
        <left/>
        <right/>
        <top/>
        <bottom/>
      </border>
    </ndxf>
  </rcc>
  <rcc rId="727" sId="2" odxf="1" s="1" dxf="1">
    <oc r="K61">
      <v>36806</v>
    </oc>
    <nc r="K61"/>
    <ndxf>
      <font>
        <sz val="8"/>
        <color auto="1"/>
        <name val="Open Sans"/>
        <scheme val="none"/>
      </font>
      <numFmt numFmtId="3" formatCode="#,##0"/>
      <alignment horizontal="general" indent="0" readingOrder="0"/>
      <border outline="0">
        <left/>
        <right/>
        <top/>
        <bottom/>
      </border>
    </ndxf>
  </rcc>
  <rcc rId="728" sId="2" odxf="1" s="1" dxf="1">
    <oc r="L61">
      <v>47332</v>
    </oc>
    <nc r="L61"/>
    <ndxf>
      <font>
        <sz val="8"/>
        <color auto="1"/>
        <name val="Open Sans"/>
        <scheme val="none"/>
      </font>
      <numFmt numFmtId="3" formatCode="#,##0"/>
      <alignment horizontal="general" indent="0" readingOrder="0"/>
      <border outline="0">
        <left/>
        <right/>
        <top/>
        <bottom/>
      </border>
    </ndxf>
  </rcc>
  <rcc rId="729" sId="2" odxf="1" s="1" dxf="1">
    <oc r="M61">
      <v>59012</v>
    </oc>
    <nc r="M61"/>
    <ndxf>
      <font>
        <sz val="8"/>
        <color auto="1"/>
        <name val="Open Sans"/>
        <scheme val="none"/>
      </font>
      <numFmt numFmtId="3" formatCode="#,##0"/>
      <alignment horizontal="general" indent="0" readingOrder="0"/>
      <border outline="0">
        <left/>
        <right/>
        <top/>
        <bottom/>
      </border>
    </ndxf>
  </rcc>
  <rcc rId="730" sId="2" odxf="1" s="1" dxf="1">
    <oc r="N61">
      <v>69761</v>
    </oc>
    <nc r="N61"/>
    <ndxf>
      <font>
        <sz val="8"/>
        <color auto="1"/>
        <name val="Open Sans"/>
        <scheme val="none"/>
      </font>
      <numFmt numFmtId="3" formatCode="#,##0"/>
      <alignment horizontal="general" indent="0" readingOrder="0"/>
      <border outline="0">
        <left/>
        <right/>
        <top/>
        <bottom/>
      </border>
    </ndxf>
  </rcc>
  <rcc rId="731" sId="2" odxf="1" s="1" dxf="1">
    <oc r="O61">
      <v>71577</v>
    </oc>
    <nc r="O61"/>
    <ndxf>
      <font>
        <sz val="8"/>
        <color auto="1"/>
        <name val="Open Sans"/>
        <scheme val="none"/>
      </font>
      <numFmt numFmtId="3" formatCode="#,##0"/>
      <alignment horizontal="general" indent="0" readingOrder="0"/>
      <border outline="0">
        <left/>
        <right/>
        <top/>
        <bottom/>
      </border>
    </ndxf>
  </rcc>
  <rfmt sheetId="2" s="1" sqref="P61" start="0" length="0">
    <dxf>
      <font>
        <sz val="8"/>
        <color auto="1"/>
        <name val="Open Sans"/>
        <scheme val="none"/>
      </font>
      <numFmt numFmtId="3" formatCode="#,##0"/>
      <alignment horizontal="general" indent="0" readingOrder="0"/>
      <border outline="0">
        <left/>
        <right/>
        <top/>
        <bottom/>
      </border>
    </dxf>
  </rfmt>
  <rfmt sheetId="2" s="1" sqref="Q61" start="0" length="0">
    <dxf>
      <font>
        <sz val="8"/>
        <color auto="1"/>
        <name val="Open Sans"/>
        <scheme val="none"/>
      </font>
      <numFmt numFmtId="3" formatCode="#,##0"/>
      <alignment horizontal="general" indent="0" readingOrder="0"/>
      <border outline="0">
        <left/>
        <right/>
        <top/>
        <bottom/>
      </border>
    </dxf>
  </rfmt>
  <rfmt sheetId="2" s="1" sqref="R61" start="0" length="0">
    <dxf>
      <font>
        <sz val="8"/>
        <color auto="1"/>
        <name val="Open Sans"/>
        <scheme val="none"/>
      </font>
      <numFmt numFmtId="3" formatCode="#,##0"/>
      <alignment horizontal="general" indent="0" readingOrder="0"/>
      <border outline="0">
        <left/>
        <right/>
        <top/>
        <bottom/>
      </border>
    </dxf>
  </rfmt>
  <rcc rId="732" sId="2" odxf="1" s="1" dxf="1">
    <oc r="C62" t="inlineStr">
      <is>
        <t>Retained earnings</t>
      </is>
    </oc>
    <nc r="C62"/>
    <ndxf>
      <font>
        <sz val="8"/>
        <color auto="1"/>
        <name val="Open Sans"/>
        <scheme val="none"/>
      </font>
      <alignment horizontal="general" wrapText="0" readingOrder="0"/>
      <border outline="0">
        <left/>
        <right/>
        <top/>
        <bottom/>
      </border>
    </ndxf>
  </rcc>
  <rcc rId="733" sId="2" odxf="1" s="1" dxf="1">
    <oc r="D62">
      <v>-161</v>
    </oc>
    <nc r="D62"/>
    <ndxf>
      <font>
        <sz val="8"/>
        <color auto="1"/>
        <name val="Open Sans"/>
        <scheme val="none"/>
      </font>
      <numFmt numFmtId="3" formatCode="#,##0"/>
      <alignment horizontal="general" indent="0" readingOrder="0"/>
      <border outline="0">
        <left/>
        <right/>
        <top/>
        <bottom/>
      </border>
    </ndxf>
  </rcc>
  <rcc rId="734" sId="2" odxf="1" s="1" dxf="1">
    <oc r="E62">
      <v>-161</v>
    </oc>
    <nc r="E62"/>
    <ndxf>
      <font>
        <sz val="8"/>
        <color auto="1"/>
        <name val="Open Sans"/>
        <scheme val="none"/>
      </font>
      <numFmt numFmtId="3" formatCode="#,##0"/>
      <alignment horizontal="general" indent="0" readingOrder="0"/>
      <border outline="0">
        <left/>
        <right/>
        <top/>
        <bottom/>
      </border>
    </ndxf>
  </rcc>
  <rcc rId="735" sId="2" odxf="1" s="1" dxf="1">
    <oc r="F62">
      <v>-161</v>
    </oc>
    <nc r="F62"/>
    <ndxf>
      <font>
        <sz val="8"/>
        <color auto="1"/>
        <name val="Open Sans"/>
        <scheme val="none"/>
      </font>
      <numFmt numFmtId="3" formatCode="#,##0"/>
      <alignment horizontal="general" indent="0" readingOrder="0"/>
      <border outline="0">
        <left/>
        <right/>
        <top/>
        <bottom/>
      </border>
    </ndxf>
  </rcc>
  <rcc rId="736" sId="2" odxf="1" s="1" dxf="1">
    <oc r="G62">
      <v>-161</v>
    </oc>
    <nc r="G62"/>
    <ndxf>
      <font>
        <sz val="8"/>
        <color auto="1"/>
        <name val="Open Sans"/>
        <scheme val="none"/>
      </font>
      <numFmt numFmtId="3" formatCode="#,##0"/>
      <alignment horizontal="general" indent="0" readingOrder="0"/>
      <border outline="0">
        <left/>
        <right/>
        <top/>
        <bottom/>
      </border>
    </ndxf>
  </rcc>
  <rfmt sheetId="2" s="1" sqref="H62" start="0" length="0">
    <dxf>
      <font>
        <sz val="8"/>
        <color auto="1"/>
        <name val="Open Sans"/>
        <scheme val="none"/>
      </font>
      <numFmt numFmtId="3" formatCode="#,##0"/>
      <alignment horizontal="general" indent="0" readingOrder="0"/>
      <border outline="0">
        <left/>
        <right/>
        <top/>
        <bottom/>
      </border>
    </dxf>
  </rfmt>
  <rcc rId="737" sId="2" odxf="1" s="1" dxf="1">
    <oc r="I62">
      <v>-13902</v>
    </oc>
    <nc r="I62"/>
    <ndxf>
      <font>
        <sz val="8"/>
        <color auto="1"/>
        <name val="Open Sans"/>
        <scheme val="none"/>
      </font>
      <numFmt numFmtId="3" formatCode="#,##0"/>
      <alignment horizontal="general" indent="0" readingOrder="0"/>
      <border outline="0">
        <left/>
        <right/>
        <top/>
        <bottom/>
      </border>
    </ndxf>
  </rcc>
  <rcc rId="738" sId="2" odxf="1" s="1" dxf="1">
    <oc r="J62">
      <v>-13902</v>
    </oc>
    <nc r="J62"/>
    <ndxf>
      <font>
        <sz val="8"/>
        <color auto="1"/>
        <name val="Open Sans"/>
        <scheme val="none"/>
      </font>
      <numFmt numFmtId="3" formatCode="#,##0"/>
      <alignment horizontal="general" indent="0" readingOrder="0"/>
      <border outline="0">
        <left/>
        <right/>
        <top/>
        <bottom/>
      </border>
    </ndxf>
  </rcc>
  <rcc rId="739" sId="2" odxf="1" s="1" dxf="1">
    <oc r="K62">
      <v>-13902</v>
    </oc>
    <nc r="K62"/>
    <ndxf>
      <font>
        <sz val="8"/>
        <color auto="1"/>
        <name val="Open Sans"/>
        <scheme val="none"/>
      </font>
      <numFmt numFmtId="3" formatCode="#,##0"/>
      <alignment horizontal="general" indent="0" readingOrder="0"/>
      <border outline="0">
        <left/>
        <right/>
        <top/>
        <bottom/>
      </border>
    </ndxf>
  </rcc>
  <rcc rId="740" sId="2" odxf="1" s="1" dxf="1">
    <oc r="L62">
      <v>-13902</v>
    </oc>
    <nc r="L62"/>
    <ndxf>
      <font>
        <sz val="8"/>
        <color auto="1"/>
        <name val="Open Sans"/>
        <scheme val="none"/>
      </font>
      <numFmt numFmtId="3" formatCode="#,##0"/>
      <alignment horizontal="general" indent="0" readingOrder="0"/>
      <border outline="0">
        <left/>
        <right/>
        <top/>
        <bottom/>
      </border>
    </ndxf>
  </rcc>
  <rcc rId="741" sId="2" odxf="1" s="1" dxf="1">
    <oc r="M62">
      <v>-47332</v>
    </oc>
    <nc r="M62"/>
    <ndxf>
      <font>
        <sz val="8"/>
        <color auto="1"/>
        <name val="Open Sans"/>
        <scheme val="none"/>
      </font>
      <numFmt numFmtId="3" formatCode="#,##0"/>
      <alignment horizontal="general" indent="0" readingOrder="0"/>
      <border outline="0">
        <left/>
        <right/>
        <top/>
        <bottom/>
      </border>
    </ndxf>
  </rcc>
  <rcc rId="742" sId="2" odxf="1" s="1" dxf="1">
    <oc r="N62">
      <v>-47332</v>
    </oc>
    <nc r="N62"/>
    <ndxf>
      <font>
        <sz val="8"/>
        <color auto="1"/>
        <name val="Open Sans"/>
        <scheme val="none"/>
      </font>
      <numFmt numFmtId="3" formatCode="#,##0"/>
      <alignment horizontal="general" indent="0" readingOrder="0"/>
      <border outline="0">
        <left/>
        <right/>
        <top/>
        <bottom/>
      </border>
    </ndxf>
  </rcc>
  <rcc rId="743" sId="2" odxf="1" s="1" dxf="1">
    <oc r="O62">
      <v>-47332</v>
    </oc>
    <nc r="O62"/>
    <ndxf>
      <font>
        <sz val="8"/>
        <color auto="1"/>
        <name val="Open Sans"/>
        <scheme val="none"/>
      </font>
      <numFmt numFmtId="3" formatCode="#,##0"/>
      <alignment horizontal="general" indent="0" readingOrder="0"/>
      <border outline="0">
        <left/>
        <right/>
        <top/>
        <bottom/>
      </border>
    </ndxf>
  </rcc>
  <rfmt sheetId="2" s="1" sqref="P62" start="0" length="0">
    <dxf>
      <font>
        <sz val="8"/>
        <color auto="1"/>
        <name val="Open Sans"/>
        <scheme val="none"/>
      </font>
      <numFmt numFmtId="3" formatCode="#,##0"/>
      <alignment horizontal="general" indent="0" readingOrder="0"/>
      <border outline="0">
        <left/>
        <right/>
        <top/>
        <bottom/>
      </border>
    </dxf>
  </rfmt>
  <rfmt sheetId="2" s="1" sqref="Q62" start="0" length="0">
    <dxf>
      <font>
        <sz val="8"/>
        <color auto="1"/>
        <name val="Open Sans"/>
        <scheme val="none"/>
      </font>
      <numFmt numFmtId="3" formatCode="#,##0"/>
      <alignment horizontal="general" indent="0" readingOrder="0"/>
      <border outline="0">
        <left/>
        <right/>
        <top/>
        <bottom/>
      </border>
    </dxf>
  </rfmt>
  <rfmt sheetId="2" s="1" sqref="R62" start="0" length="0">
    <dxf>
      <font>
        <sz val="8"/>
        <color auto="1"/>
        <name val="Open Sans"/>
        <scheme val="none"/>
      </font>
      <numFmt numFmtId="3" formatCode="#,##0"/>
      <alignment horizontal="general" indent="0" readingOrder="0"/>
      <border outline="0">
        <left/>
        <right/>
        <top/>
        <bottom/>
      </border>
    </dxf>
  </rfmt>
  <rcc rId="744" sId="2" odxf="1" s="1" dxf="1">
    <oc r="C63" t="inlineStr">
      <is>
        <t>Profit of the current period</t>
      </is>
    </oc>
    <nc r="C63"/>
    <ndxf>
      <font>
        <sz val="8"/>
        <color auto="1"/>
        <name val="Open Sans"/>
        <scheme val="none"/>
      </font>
      <alignment horizontal="general" wrapText="0" readingOrder="0"/>
      <border outline="0">
        <left/>
        <right/>
        <top/>
        <bottom/>
      </border>
    </ndxf>
  </rcc>
  <rcc rId="745" sId="2" odxf="1" s="1" dxf="1">
    <oc r="D63">
      <v>-583</v>
    </oc>
    <nc r="D63"/>
    <ndxf>
      <font>
        <sz val="8"/>
        <color auto="1"/>
        <name val="Open Sans"/>
        <scheme val="none"/>
      </font>
      <numFmt numFmtId="3" formatCode="#,##0"/>
      <alignment horizontal="general" indent="0" readingOrder="0"/>
      <border outline="0">
        <left/>
        <right/>
        <top/>
        <bottom/>
      </border>
    </ndxf>
  </rcc>
  <rcc rId="746" sId="2" odxf="1" s="1" dxf="1">
    <oc r="E63">
      <v>-3780</v>
    </oc>
    <nc r="E63"/>
    <ndxf>
      <font>
        <sz val="8"/>
        <color auto="1"/>
        <name val="Open Sans"/>
        <scheme val="none"/>
      </font>
      <numFmt numFmtId="3" formatCode="#,##0"/>
      <alignment horizontal="general" indent="0" readingOrder="0"/>
      <border outline="0">
        <left/>
        <right/>
        <top/>
        <bottom/>
      </border>
    </ndxf>
  </rcc>
  <rcc rId="747" sId="2" odxf="1" s="1" dxf="1">
    <oc r="F63">
      <v>-7261</v>
    </oc>
    <nc r="F63"/>
    <ndxf>
      <font>
        <sz val="8"/>
        <color auto="1"/>
        <name val="Open Sans"/>
        <scheme val="none"/>
      </font>
      <numFmt numFmtId="3" formatCode="#,##0"/>
      <alignment horizontal="general" indent="0" readingOrder="0"/>
      <border outline="0">
        <left/>
        <right/>
        <top/>
        <bottom/>
      </border>
    </ndxf>
  </rcc>
  <rcc rId="748" sId="2" odxf="1" s="1" dxf="1">
    <oc r="G63">
      <v>-13741</v>
    </oc>
    <nc r="G63"/>
    <ndxf>
      <font>
        <sz val="8"/>
        <color auto="1"/>
        <name val="Open Sans"/>
        <scheme val="none"/>
      </font>
      <numFmt numFmtId="3" formatCode="#,##0"/>
      <alignment horizontal="general" indent="0" readingOrder="0"/>
      <border outline="0">
        <left/>
        <right/>
        <top/>
        <bottom/>
      </border>
    </ndxf>
  </rcc>
  <rfmt sheetId="2" s="1" sqref="H63" start="0" length="0">
    <dxf>
      <font>
        <sz val="8"/>
        <color auto="1"/>
        <name val="Open Sans"/>
        <scheme val="none"/>
      </font>
      <numFmt numFmtId="3" formatCode="#,##0"/>
      <alignment horizontal="general" indent="0" readingOrder="0"/>
      <border outline="0">
        <left/>
        <right/>
        <top/>
        <bottom/>
      </border>
    </dxf>
  </rfmt>
  <rcc rId="749" sId="2" odxf="1" s="1" dxf="1">
    <oc r="I63">
      <v>-6966</v>
    </oc>
    <nc r="I63"/>
    <ndxf>
      <font>
        <sz val="8"/>
        <color auto="1"/>
        <name val="Open Sans"/>
        <scheme val="none"/>
      </font>
      <numFmt numFmtId="3" formatCode="#,##0"/>
      <alignment horizontal="general" indent="0" readingOrder="0"/>
      <border outline="0">
        <left/>
        <right/>
        <top/>
        <bottom/>
      </border>
    </ndxf>
  </rcc>
  <rcc rId="750" sId="2" odxf="1" s="1" dxf="1">
    <oc r="J63">
      <v>-14441</v>
    </oc>
    <nc r="J63"/>
    <ndxf>
      <font>
        <sz val="8"/>
        <color auto="1"/>
        <name val="Open Sans"/>
        <scheme val="none"/>
      </font>
      <numFmt numFmtId="3" formatCode="#,##0"/>
      <alignment horizontal="general" indent="0" readingOrder="0"/>
      <border outline="0">
        <left/>
        <right/>
        <top/>
        <bottom/>
      </border>
    </ndxf>
  </rcc>
  <rcc rId="751" sId="2" odxf="1" s="1" dxf="1">
    <oc r="K63">
      <v>-22904</v>
    </oc>
    <nc r="K63"/>
    <ndxf>
      <font>
        <sz val="8"/>
        <color auto="1"/>
        <name val="Open Sans"/>
        <scheme val="none"/>
      </font>
      <numFmt numFmtId="3" formatCode="#,##0"/>
      <alignment horizontal="general" indent="0" readingOrder="0"/>
      <border outline="0">
        <left/>
        <right/>
        <top/>
        <bottom/>
      </border>
    </ndxf>
  </rcc>
  <rcc rId="752" sId="2" odxf="1" s="1" dxf="1">
    <oc r="L63">
      <v>-33430</v>
    </oc>
    <nc r="L63"/>
    <ndxf>
      <font>
        <sz val="8"/>
        <color auto="1"/>
        <name val="Open Sans"/>
        <scheme val="none"/>
      </font>
      <numFmt numFmtId="3" formatCode="#,##0"/>
      <alignment horizontal="general" indent="0" readingOrder="0"/>
      <border outline="0">
        <left/>
        <right/>
        <top/>
        <bottom/>
      </border>
    </ndxf>
  </rcc>
  <rcc rId="753" sId="2" odxf="1" s="1" dxf="1">
    <oc r="M63">
      <v>-11680</v>
    </oc>
    <nc r="M63"/>
    <ndxf>
      <font>
        <sz val="8"/>
        <color auto="1"/>
        <name val="Open Sans"/>
        <scheme val="none"/>
      </font>
      <numFmt numFmtId="3" formatCode="#,##0"/>
      <alignment horizontal="general" indent="0" readingOrder="0"/>
      <border outline="0">
        <left/>
        <right/>
        <top/>
        <bottom/>
      </border>
    </ndxf>
  </rcc>
  <rcc rId="754" sId="2" odxf="1" s="1" dxf="1">
    <oc r="N63">
      <v>-22429</v>
    </oc>
    <nc r="N63"/>
    <ndxf>
      <font>
        <sz val="8"/>
        <color auto="1"/>
        <name val="Open Sans"/>
        <scheme val="none"/>
      </font>
      <numFmt numFmtId="3" formatCode="#,##0"/>
      <alignment horizontal="general" indent="0" readingOrder="0"/>
      <border outline="0">
        <left/>
        <right/>
        <top/>
        <bottom/>
      </border>
    </ndxf>
  </rcc>
  <rcc rId="755" sId="2" odxf="1" s="1" dxf="1">
    <oc r="O63">
      <v>-24245</v>
    </oc>
    <nc r="O63"/>
    <ndxf>
      <font>
        <sz val="8"/>
        <color auto="1"/>
        <name val="Open Sans"/>
        <scheme val="none"/>
      </font>
      <numFmt numFmtId="3" formatCode="#,##0"/>
      <alignment horizontal="general" indent="0" readingOrder="0"/>
      <border outline="0">
        <left/>
        <right/>
        <top/>
        <bottom/>
      </border>
    </ndxf>
  </rcc>
  <rfmt sheetId="2" s="1" sqref="P63" start="0" length="0">
    <dxf>
      <font>
        <sz val="8"/>
        <color auto="1"/>
        <name val="Open Sans"/>
        <scheme val="none"/>
      </font>
      <numFmt numFmtId="3" formatCode="#,##0"/>
      <alignment horizontal="general" indent="0" readingOrder="0"/>
      <border outline="0">
        <left/>
        <right/>
        <top/>
        <bottom/>
      </border>
    </dxf>
  </rfmt>
  <rfmt sheetId="2" s="1" sqref="Q63" start="0" length="0">
    <dxf>
      <font>
        <sz val="8"/>
        <color auto="1"/>
        <name val="Open Sans"/>
        <scheme val="none"/>
      </font>
      <numFmt numFmtId="3" formatCode="#,##0"/>
      <alignment horizontal="general" indent="0" readingOrder="0"/>
      <border outline="0">
        <left/>
        <right/>
        <top/>
        <bottom/>
      </border>
    </dxf>
  </rfmt>
  <rfmt sheetId="2" s="1" sqref="R63" start="0" length="0">
    <dxf>
      <font>
        <sz val="8"/>
        <color auto="1"/>
        <name val="Open Sans"/>
        <scheme val="none"/>
      </font>
      <numFmt numFmtId="3" formatCode="#,##0"/>
      <alignment horizontal="general" indent="0" readingOrder="0"/>
      <border outline="0">
        <left/>
        <right/>
        <top/>
        <bottom/>
      </border>
    </dxf>
  </rfmt>
  <rfmt sheetId="2" s="1" sqref="C64" start="0" length="0">
    <dxf>
      <font>
        <sz val="8"/>
        <color auto="1"/>
        <name val="Open Sans"/>
        <scheme val="none"/>
      </font>
      <alignment horizontal="general" wrapText="0" readingOrder="0"/>
      <border outline="0">
        <left/>
        <right/>
        <top/>
        <bottom/>
      </border>
    </dxf>
  </rfmt>
  <rfmt sheetId="2" s="1" sqref="D64" start="0" length="0">
    <dxf>
      <font>
        <sz val="8"/>
        <color auto="1"/>
        <name val="Open Sans"/>
        <scheme val="none"/>
      </font>
      <numFmt numFmtId="3" formatCode="#,##0"/>
      <alignment horizontal="general" indent="0" readingOrder="0"/>
      <border outline="0">
        <left/>
        <right/>
        <top/>
        <bottom/>
      </border>
    </dxf>
  </rfmt>
  <rfmt sheetId="2" s="1" sqref="E64" start="0" length="0">
    <dxf>
      <font>
        <sz val="8"/>
        <color auto="1"/>
        <name val="Open Sans"/>
        <scheme val="none"/>
      </font>
      <numFmt numFmtId="3" formatCode="#,##0"/>
      <alignment horizontal="general" indent="0" readingOrder="0"/>
      <border outline="0">
        <left/>
        <right/>
        <top/>
        <bottom/>
      </border>
    </dxf>
  </rfmt>
  <rfmt sheetId="2" s="1" sqref="F64" start="0" length="0">
    <dxf>
      <font>
        <sz val="8"/>
        <color auto="1"/>
        <name val="Open Sans"/>
        <scheme val="none"/>
      </font>
      <numFmt numFmtId="3" formatCode="#,##0"/>
      <alignment horizontal="general" indent="0" readingOrder="0"/>
      <border outline="0">
        <left/>
        <right/>
        <top/>
        <bottom/>
      </border>
    </dxf>
  </rfmt>
  <rfmt sheetId="2" s="1" sqref="G64" start="0" length="0">
    <dxf>
      <font>
        <sz val="8"/>
        <color auto="1"/>
        <name val="Open Sans"/>
        <scheme val="none"/>
      </font>
      <numFmt numFmtId="3" formatCode="#,##0"/>
      <alignment horizontal="general" indent="0" readingOrder="0"/>
      <border outline="0">
        <left/>
        <right/>
        <top/>
        <bottom/>
      </border>
    </dxf>
  </rfmt>
  <rfmt sheetId="2" s="1" sqref="H64" start="0" length="0">
    <dxf>
      <font>
        <sz val="8"/>
        <color auto="1"/>
        <name val="Open Sans"/>
        <scheme val="none"/>
      </font>
      <numFmt numFmtId="3" formatCode="#,##0"/>
      <alignment horizontal="general" indent="0" readingOrder="0"/>
      <border outline="0">
        <left/>
        <right/>
        <top/>
        <bottom/>
      </border>
    </dxf>
  </rfmt>
  <rfmt sheetId="2" s="1" sqref="I64" start="0" length="0">
    <dxf>
      <font>
        <sz val="8"/>
        <color auto="1"/>
        <name val="Open Sans"/>
        <scheme val="none"/>
      </font>
      <numFmt numFmtId="3" formatCode="#,##0"/>
      <alignment horizontal="general" indent="0" readingOrder="0"/>
      <border outline="0">
        <left/>
        <right/>
        <top/>
        <bottom/>
      </border>
    </dxf>
  </rfmt>
  <rfmt sheetId="2" s="1" sqref="J64" start="0" length="0">
    <dxf>
      <font>
        <sz val="8"/>
        <color auto="1"/>
        <name val="Open Sans"/>
        <scheme val="none"/>
      </font>
      <numFmt numFmtId="3" formatCode="#,##0"/>
      <alignment horizontal="general" indent="0" readingOrder="0"/>
      <border outline="0">
        <left/>
        <right/>
        <top/>
        <bottom/>
      </border>
    </dxf>
  </rfmt>
  <rfmt sheetId="2" s="1" sqref="K64" start="0" length="0">
    <dxf>
      <font>
        <sz val="8"/>
        <color auto="1"/>
        <name val="Open Sans"/>
        <scheme val="none"/>
      </font>
      <numFmt numFmtId="3" formatCode="#,##0"/>
      <alignment horizontal="general" indent="0" readingOrder="0"/>
      <border outline="0">
        <left/>
        <right/>
        <top/>
        <bottom/>
      </border>
    </dxf>
  </rfmt>
  <rfmt sheetId="2" s="1" sqref="L64" start="0" length="0">
    <dxf>
      <font>
        <sz val="8"/>
        <color auto="1"/>
        <name val="Open Sans"/>
        <scheme val="none"/>
      </font>
      <numFmt numFmtId="3" formatCode="#,##0"/>
      <alignment horizontal="general" indent="0" readingOrder="0"/>
      <border outline="0">
        <left/>
        <right/>
        <top/>
        <bottom/>
      </border>
    </dxf>
  </rfmt>
  <rfmt sheetId="2" s="1" sqref="M64" start="0" length="0">
    <dxf>
      <font>
        <sz val="8"/>
        <color auto="1"/>
        <name val="Open Sans"/>
        <scheme val="none"/>
      </font>
      <numFmt numFmtId="3" formatCode="#,##0"/>
      <alignment horizontal="general" indent="0" readingOrder="0"/>
      <border outline="0">
        <left/>
        <right/>
        <top/>
        <bottom/>
      </border>
    </dxf>
  </rfmt>
  <rfmt sheetId="2" s="1" sqref="N64" start="0" length="0">
    <dxf>
      <font>
        <sz val="8"/>
        <color auto="1"/>
        <name val="Open Sans"/>
        <scheme val="none"/>
      </font>
      <numFmt numFmtId="3" formatCode="#,##0"/>
      <alignment horizontal="general" indent="0" readingOrder="0"/>
      <border outline="0">
        <left/>
        <right/>
        <top/>
        <bottom/>
      </border>
    </dxf>
  </rfmt>
  <rfmt sheetId="2" s="1" sqref="O64" start="0" length="0">
    <dxf>
      <font>
        <sz val="8"/>
        <color auto="1"/>
        <name val="Open Sans"/>
        <scheme val="none"/>
      </font>
      <numFmt numFmtId="3" formatCode="#,##0"/>
      <alignment horizontal="general" indent="0" readingOrder="0"/>
      <border outline="0">
        <left/>
        <right/>
        <top/>
        <bottom/>
      </border>
    </dxf>
  </rfmt>
  <rfmt sheetId="2" s="1" sqref="P64" start="0" length="0">
    <dxf>
      <font>
        <sz val="8"/>
        <color auto="1"/>
        <name val="Open Sans"/>
        <scheme val="none"/>
      </font>
      <numFmt numFmtId="3" formatCode="#,##0"/>
      <alignment horizontal="general" indent="0" readingOrder="0"/>
      <border outline="0">
        <left/>
        <right/>
        <top/>
        <bottom/>
      </border>
    </dxf>
  </rfmt>
  <rfmt sheetId="2" s="1" sqref="Q64" start="0" length="0">
    <dxf>
      <font>
        <sz val="8"/>
        <color auto="1"/>
        <name val="Open Sans"/>
        <scheme val="none"/>
      </font>
      <numFmt numFmtId="3" formatCode="#,##0"/>
      <alignment horizontal="general" indent="0" readingOrder="0"/>
      <border outline="0">
        <left/>
        <right/>
        <top/>
        <bottom/>
      </border>
    </dxf>
  </rfmt>
  <rfmt sheetId="2" s="1" sqref="R64" start="0" length="0">
    <dxf>
      <font>
        <sz val="8"/>
        <color auto="1"/>
        <name val="Open Sans"/>
        <scheme val="none"/>
      </font>
      <numFmt numFmtId="3" formatCode="#,##0"/>
      <alignment horizontal="general" indent="0" readingOrder="0"/>
      <border outline="0">
        <left/>
        <right/>
        <top/>
        <bottom/>
      </border>
    </dxf>
  </rfmt>
  <rfmt sheetId="2" sqref="C65" start="0" length="0">
    <dxf>
      <font>
        <sz val="8"/>
        <color auto="1"/>
        <name val="Open Sans"/>
        <scheme val="none"/>
      </font>
    </dxf>
  </rfmt>
  <rfmt sheetId="2" sqref="D65" start="0" length="0">
    <dxf>
      <font>
        <sz val="8"/>
        <color auto="1"/>
        <name val="Open Sans"/>
        <scheme val="none"/>
      </font>
      <numFmt numFmtId="3" formatCode="#,##0"/>
    </dxf>
  </rfmt>
  <rfmt sheetId="2" sqref="E65" start="0" length="0">
    <dxf>
      <font>
        <sz val="8"/>
        <color auto="1"/>
        <name val="Open Sans"/>
        <scheme val="none"/>
      </font>
      <numFmt numFmtId="3" formatCode="#,##0"/>
    </dxf>
  </rfmt>
  <rfmt sheetId="2" sqref="F65" start="0" length="0">
    <dxf>
      <font>
        <sz val="8"/>
        <color auto="1"/>
        <name val="Open Sans"/>
        <scheme val="none"/>
      </font>
      <numFmt numFmtId="3" formatCode="#,##0"/>
    </dxf>
  </rfmt>
  <rfmt sheetId="2" sqref="G65" start="0" length="0">
    <dxf>
      <font>
        <sz val="8"/>
        <color auto="1"/>
        <name val="Open Sans"/>
        <scheme val="none"/>
      </font>
      <numFmt numFmtId="3" formatCode="#,##0"/>
    </dxf>
  </rfmt>
  <rfmt sheetId="2" sqref="H65" start="0" length="0">
    <dxf>
      <font>
        <sz val="8"/>
        <color auto="1"/>
        <name val="Open Sans"/>
        <scheme val="none"/>
      </font>
      <numFmt numFmtId="3" formatCode="#,##0"/>
    </dxf>
  </rfmt>
  <rfmt sheetId="2" sqref="I65" start="0" length="0">
    <dxf>
      <font>
        <sz val="8"/>
        <color auto="1"/>
        <name val="Open Sans"/>
        <scheme val="none"/>
      </font>
      <numFmt numFmtId="3" formatCode="#,##0"/>
    </dxf>
  </rfmt>
  <rfmt sheetId="2" sqref="J65" start="0" length="0">
    <dxf>
      <font>
        <sz val="8"/>
        <color auto="1"/>
        <name val="Open Sans"/>
        <scheme val="none"/>
      </font>
      <numFmt numFmtId="3" formatCode="#,##0"/>
    </dxf>
  </rfmt>
  <rfmt sheetId="2" sqref="K65" start="0" length="0">
    <dxf>
      <font>
        <sz val="8"/>
        <color auto="1"/>
        <name val="Open Sans"/>
        <scheme val="none"/>
      </font>
      <numFmt numFmtId="3" formatCode="#,##0"/>
    </dxf>
  </rfmt>
  <rfmt sheetId="2" sqref="L65" start="0" length="0">
    <dxf>
      <font>
        <sz val="8"/>
        <color auto="1"/>
        <name val="Open Sans"/>
        <scheme val="none"/>
      </font>
      <numFmt numFmtId="3" formatCode="#,##0"/>
    </dxf>
  </rfmt>
  <rfmt sheetId="2" sqref="M65" start="0" length="0">
    <dxf>
      <font>
        <sz val="8"/>
        <color auto="1"/>
        <name val="Open Sans"/>
        <scheme val="none"/>
      </font>
      <numFmt numFmtId="3" formatCode="#,##0"/>
    </dxf>
  </rfmt>
  <rfmt sheetId="2" sqref="N65" start="0" length="0">
    <dxf>
      <font>
        <sz val="8"/>
        <color auto="1"/>
        <name val="Open Sans"/>
        <scheme val="none"/>
      </font>
      <numFmt numFmtId="3" formatCode="#,##0"/>
    </dxf>
  </rfmt>
  <rfmt sheetId="2" sqref="O65" start="0" length="0">
    <dxf>
      <font>
        <sz val="8"/>
        <color auto="1"/>
        <name val="Open Sans"/>
        <scheme val="none"/>
      </font>
      <numFmt numFmtId="3" formatCode="#,##0"/>
    </dxf>
  </rfmt>
  <rfmt sheetId="2" sqref="P65" start="0" length="0">
    <dxf>
      <font>
        <sz val="8"/>
        <color auto="1"/>
        <name val="Open Sans"/>
        <scheme val="none"/>
      </font>
      <numFmt numFmtId="3" formatCode="#,##0"/>
    </dxf>
  </rfmt>
  <rfmt sheetId="2" sqref="Q65" start="0" length="0">
    <dxf>
      <font>
        <sz val="8"/>
        <color auto="1"/>
        <name val="Open Sans"/>
        <scheme val="none"/>
      </font>
      <numFmt numFmtId="3" formatCode="#,##0"/>
    </dxf>
  </rfmt>
  <rfmt sheetId="2" sqref="R65" start="0" length="0">
    <dxf>
      <font>
        <sz val="8"/>
        <color auto="1"/>
        <name val="Open Sans"/>
        <scheme val="none"/>
      </font>
      <numFmt numFmtId="3" formatCode="#,##0"/>
    </dxf>
  </rfmt>
  <rcc rId="756" sId="2" odxf="1" s="1" dxf="1">
    <oc r="C66" t="inlineStr">
      <is>
        <t>Other provisions</t>
      </is>
    </oc>
    <nc r="C66"/>
    <ndxf>
      <font>
        <sz val="8"/>
        <color auto="1"/>
        <name val="Open Sans"/>
        <scheme val="none"/>
      </font>
      <alignment horizontal="general" wrapText="0" readingOrder="0"/>
      <border outline="0">
        <left/>
        <right/>
        <top/>
        <bottom/>
      </border>
    </ndxf>
  </rcc>
  <rfmt sheetId="2" s="1" sqref="D66" start="0" length="0">
    <dxf>
      <font>
        <sz val="8"/>
        <color auto="1"/>
        <name val="Open Sans"/>
        <scheme val="none"/>
      </font>
      <numFmt numFmtId="3" formatCode="#,##0"/>
      <alignment horizontal="general" indent="0" readingOrder="0"/>
      <border outline="0">
        <left/>
        <right/>
        <top/>
        <bottom/>
      </border>
    </dxf>
  </rfmt>
  <rfmt sheetId="2" s="1" sqref="E66" start="0" length="0">
    <dxf>
      <font>
        <sz val="8"/>
        <color auto="1"/>
        <name val="Open Sans"/>
        <scheme val="none"/>
      </font>
      <numFmt numFmtId="3" formatCode="#,##0"/>
      <alignment horizontal="general" indent="0" readingOrder="0"/>
      <border outline="0">
        <left/>
        <right/>
        <top/>
        <bottom/>
      </border>
    </dxf>
  </rfmt>
  <rfmt sheetId="2" s="1" sqref="F66" start="0" length="0">
    <dxf>
      <font>
        <sz val="8"/>
        <color auto="1"/>
        <name val="Open Sans"/>
        <scheme val="none"/>
      </font>
      <numFmt numFmtId="3" formatCode="#,##0"/>
      <alignment horizontal="general" indent="0" readingOrder="0"/>
      <border outline="0">
        <left/>
        <right/>
        <top/>
        <bottom/>
      </border>
    </dxf>
  </rfmt>
  <rfmt sheetId="2" s="1" sqref="G66" start="0" length="0">
    <dxf>
      <font>
        <sz val="8"/>
        <color auto="1"/>
        <name val="Open Sans"/>
        <scheme val="none"/>
      </font>
      <numFmt numFmtId="3" formatCode="#,##0"/>
      <alignment horizontal="general" indent="0" readingOrder="0"/>
      <border outline="0">
        <left/>
        <right/>
        <top/>
        <bottom/>
      </border>
    </dxf>
  </rfmt>
  <rfmt sheetId="2" s="1" sqref="H66" start="0" length="0">
    <dxf>
      <font>
        <sz val="8"/>
        <color auto="1"/>
        <name val="Open Sans"/>
        <scheme val="none"/>
      </font>
      <numFmt numFmtId="3" formatCode="#,##0"/>
      <alignment horizontal="general" indent="0" readingOrder="0"/>
      <border outline="0">
        <left/>
        <right/>
        <top/>
        <bottom/>
      </border>
    </dxf>
  </rfmt>
  <rfmt sheetId="2" s="1" sqref="I66" start="0" length="0">
    <dxf>
      <font>
        <sz val="8"/>
        <color auto="1"/>
        <name val="Open Sans"/>
        <scheme val="none"/>
      </font>
      <numFmt numFmtId="3" formatCode="#,##0"/>
      <alignment horizontal="general" indent="0" readingOrder="0"/>
      <border outline="0">
        <left/>
        <right/>
        <top/>
        <bottom/>
      </border>
    </dxf>
  </rfmt>
  <rfmt sheetId="2" s="1" sqref="J66" start="0" length="0">
    <dxf>
      <font>
        <sz val="8"/>
        <color auto="1"/>
        <name val="Open Sans"/>
        <scheme val="none"/>
      </font>
      <numFmt numFmtId="3" formatCode="#,##0"/>
      <alignment horizontal="general" indent="0" readingOrder="0"/>
      <border outline="0">
        <left/>
        <right/>
        <top/>
        <bottom/>
      </border>
    </dxf>
  </rfmt>
  <rfmt sheetId="2" s="1" sqref="K66" start="0" length="0">
    <dxf>
      <font>
        <sz val="8"/>
        <color auto="1"/>
        <name val="Open Sans"/>
        <scheme val="none"/>
      </font>
      <numFmt numFmtId="3" formatCode="#,##0"/>
      <alignment horizontal="general" indent="0" readingOrder="0"/>
      <border outline="0">
        <left/>
        <right/>
        <top/>
        <bottom/>
      </border>
    </dxf>
  </rfmt>
  <rfmt sheetId="2" s="1" sqref="L66" start="0" length="0">
    <dxf>
      <font>
        <sz val="8"/>
        <color auto="1"/>
        <name val="Open Sans"/>
        <scheme val="none"/>
      </font>
      <numFmt numFmtId="3" formatCode="#,##0"/>
      <alignment horizontal="general" indent="0" readingOrder="0"/>
      <border outline="0">
        <left/>
        <right/>
        <top/>
        <bottom/>
      </border>
    </dxf>
  </rfmt>
  <rfmt sheetId="2" s="1" sqref="M66" start="0" length="0">
    <dxf>
      <font>
        <sz val="8"/>
        <color auto="1"/>
        <name val="Open Sans"/>
        <scheme val="none"/>
      </font>
      <numFmt numFmtId="3" formatCode="#,##0"/>
      <alignment horizontal="general" indent="0" readingOrder="0"/>
      <border outline="0">
        <left/>
        <right/>
        <top/>
        <bottom/>
      </border>
    </dxf>
  </rfmt>
  <rfmt sheetId="2" s="1" sqref="N66" start="0" length="0">
    <dxf>
      <font>
        <sz val="8"/>
        <color auto="1"/>
        <name val="Open Sans"/>
        <scheme val="none"/>
      </font>
      <numFmt numFmtId="3" formatCode="#,##0"/>
      <alignment horizontal="general" indent="0" readingOrder="0"/>
      <border outline="0">
        <left/>
        <right/>
        <top/>
        <bottom/>
      </border>
    </dxf>
  </rfmt>
  <rcc rId="757" sId="2" odxf="1" s="1" dxf="1">
    <oc r="O66">
      <v>-72000</v>
    </oc>
    <nc r="O66"/>
    <ndxf>
      <font>
        <sz val="8"/>
        <color auto="1"/>
        <name val="Open Sans"/>
        <scheme val="none"/>
      </font>
      <numFmt numFmtId="3" formatCode="#,##0"/>
      <alignment horizontal="general" indent="0" readingOrder="0"/>
      <border outline="0">
        <left/>
        <right/>
        <top/>
        <bottom/>
      </border>
    </ndxf>
  </rcc>
  <rfmt sheetId="2" s="1" sqref="P66" start="0" length="0">
    <dxf>
      <font>
        <sz val="8"/>
        <color auto="1"/>
        <name val="Open Sans"/>
        <scheme val="none"/>
      </font>
      <numFmt numFmtId="3" formatCode="#,##0"/>
      <alignment horizontal="general" indent="0" readingOrder="0"/>
      <border outline="0">
        <left/>
        <right/>
        <top/>
        <bottom/>
      </border>
    </dxf>
  </rfmt>
  <rfmt sheetId="2" s="1" sqref="Q66" start="0" length="0">
    <dxf>
      <font>
        <sz val="8"/>
        <color auto="1"/>
        <name val="Open Sans"/>
        <scheme val="none"/>
      </font>
      <numFmt numFmtId="3" formatCode="#,##0"/>
      <alignment horizontal="general" indent="0" readingOrder="0"/>
      <border outline="0">
        <left/>
        <right/>
        <top/>
        <bottom/>
      </border>
    </dxf>
  </rfmt>
  <rfmt sheetId="2" s="1" sqref="R66" start="0" length="0">
    <dxf>
      <font>
        <sz val="8"/>
        <color auto="1"/>
        <name val="Open Sans"/>
        <scheme val="none"/>
      </font>
      <numFmt numFmtId="3" formatCode="#,##0"/>
      <alignment horizontal="general" indent="0" readingOrder="0"/>
      <border outline="0">
        <left/>
        <right/>
        <top/>
        <bottom/>
      </border>
    </dxf>
  </rfmt>
  <rcc rId="758" sId="2" odxf="1" s="1" dxf="1">
    <oc r="C67" t="inlineStr">
      <is>
        <t>Profit of the current period</t>
      </is>
    </oc>
    <nc r="C67"/>
    <ndxf>
      <font>
        <sz val="8"/>
        <color auto="1"/>
        <name val="Open Sans"/>
        <scheme val="none"/>
      </font>
      <alignment horizontal="general" wrapText="0" readingOrder="0"/>
      <border outline="0">
        <left/>
        <right/>
        <top/>
        <bottom/>
      </border>
    </ndxf>
  </rcc>
  <rfmt sheetId="2" s="1" sqref="D67" start="0" length="0">
    <dxf>
      <font>
        <sz val="8"/>
        <color auto="1"/>
        <name val="Open Sans"/>
        <scheme val="none"/>
      </font>
      <numFmt numFmtId="3" formatCode="#,##0"/>
      <alignment horizontal="general" indent="0" readingOrder="0"/>
      <border outline="0">
        <left/>
        <right/>
        <top/>
        <bottom/>
      </border>
    </dxf>
  </rfmt>
  <rfmt sheetId="2" s="1" sqref="E67" start="0" length="0">
    <dxf>
      <font>
        <sz val="8"/>
        <color auto="1"/>
        <name val="Open Sans"/>
        <scheme val="none"/>
      </font>
      <numFmt numFmtId="3" formatCode="#,##0"/>
      <alignment horizontal="general" indent="0" readingOrder="0"/>
      <border outline="0">
        <left/>
        <right/>
        <top/>
        <bottom/>
      </border>
    </dxf>
  </rfmt>
  <rfmt sheetId="2" s="1" sqref="F67" start="0" length="0">
    <dxf>
      <font>
        <sz val="8"/>
        <color auto="1"/>
        <name val="Open Sans"/>
        <scheme val="none"/>
      </font>
      <numFmt numFmtId="3" formatCode="#,##0"/>
      <alignment horizontal="general" indent="0" readingOrder="0"/>
      <border outline="0">
        <left/>
        <right/>
        <top/>
        <bottom/>
      </border>
    </dxf>
  </rfmt>
  <rfmt sheetId="2" s="1" sqref="G67" start="0" length="0">
    <dxf>
      <font>
        <sz val="8"/>
        <color auto="1"/>
        <name val="Open Sans"/>
        <scheme val="none"/>
      </font>
      <numFmt numFmtId="3" formatCode="#,##0"/>
      <alignment horizontal="general" indent="0" readingOrder="0"/>
      <border outline="0">
        <left/>
        <right/>
        <top/>
        <bottom/>
      </border>
    </dxf>
  </rfmt>
  <rfmt sheetId="2" s="1" sqref="H67" start="0" length="0">
    <dxf>
      <font>
        <sz val="8"/>
        <color auto="1"/>
        <name val="Open Sans"/>
        <scheme val="none"/>
      </font>
      <numFmt numFmtId="3" formatCode="#,##0"/>
      <alignment horizontal="general" indent="0" readingOrder="0"/>
      <border outline="0">
        <left/>
        <right/>
        <top/>
        <bottom/>
      </border>
    </dxf>
  </rfmt>
  <rfmt sheetId="2" s="1" sqref="I67" start="0" length="0">
    <dxf>
      <font>
        <sz val="8"/>
        <color auto="1"/>
        <name val="Open Sans"/>
        <scheme val="none"/>
      </font>
      <numFmt numFmtId="3" formatCode="#,##0"/>
      <alignment horizontal="general" indent="0" readingOrder="0"/>
      <border outline="0">
        <left/>
        <right/>
        <top/>
        <bottom/>
      </border>
    </dxf>
  </rfmt>
  <rfmt sheetId="2" s="1" sqref="J67" start="0" length="0">
    <dxf>
      <font>
        <sz val="8"/>
        <color auto="1"/>
        <name val="Open Sans"/>
        <scheme val="none"/>
      </font>
      <numFmt numFmtId="3" formatCode="#,##0"/>
      <alignment horizontal="general" indent="0" readingOrder="0"/>
      <border outline="0">
        <left/>
        <right/>
        <top/>
        <bottom/>
      </border>
    </dxf>
  </rfmt>
  <rfmt sheetId="2" s="1" sqref="K67" start="0" length="0">
    <dxf>
      <font>
        <sz val="8"/>
        <color auto="1"/>
        <name val="Open Sans"/>
        <scheme val="none"/>
      </font>
      <numFmt numFmtId="3" formatCode="#,##0"/>
      <alignment horizontal="general" indent="0" readingOrder="0"/>
      <border outline="0">
        <left/>
        <right/>
        <top/>
        <bottom/>
      </border>
    </dxf>
  </rfmt>
  <rfmt sheetId="2" s="1" sqref="L67" start="0" length="0">
    <dxf>
      <font>
        <sz val="8"/>
        <color auto="1"/>
        <name val="Open Sans"/>
        <scheme val="none"/>
      </font>
      <numFmt numFmtId="3" formatCode="#,##0"/>
      <alignment horizontal="general" indent="0" readingOrder="0"/>
      <border outline="0">
        <left/>
        <right/>
        <top/>
        <bottom/>
      </border>
    </dxf>
  </rfmt>
  <rfmt sheetId="2" s="1" sqref="M67" start="0" length="0">
    <dxf>
      <font>
        <sz val="8"/>
        <color auto="1"/>
        <name val="Open Sans"/>
        <scheme val="none"/>
      </font>
      <numFmt numFmtId="3" formatCode="#,##0"/>
      <alignment horizontal="general" indent="0" readingOrder="0"/>
      <border outline="0">
        <left/>
        <right/>
        <top/>
        <bottom/>
      </border>
    </dxf>
  </rfmt>
  <rfmt sheetId="2" s="1" sqref="N67" start="0" length="0">
    <dxf>
      <font>
        <sz val="8"/>
        <color auto="1"/>
        <name val="Open Sans"/>
        <scheme val="none"/>
      </font>
      <numFmt numFmtId="3" formatCode="#,##0"/>
      <alignment horizontal="general" indent="0" readingOrder="0"/>
      <border outline="0">
        <left/>
        <right/>
        <top/>
        <bottom/>
      </border>
    </dxf>
  </rfmt>
  <rcc rId="759" sId="2" odxf="1" s="1" dxf="1">
    <oc r="O67">
      <v>72000</v>
    </oc>
    <nc r="O67"/>
    <ndxf>
      <font>
        <sz val="8"/>
        <color auto="1"/>
        <name val="Open Sans"/>
        <scheme val="none"/>
      </font>
      <numFmt numFmtId="3" formatCode="#,##0"/>
      <alignment horizontal="general" indent="0" readingOrder="0"/>
      <border outline="0">
        <left/>
        <right/>
        <top/>
        <bottom/>
      </border>
    </ndxf>
  </rcc>
  <rfmt sheetId="2" s="1" sqref="P67" start="0" length="0">
    <dxf>
      <font>
        <sz val="8"/>
        <color auto="1"/>
        <name val="Open Sans"/>
        <scheme val="none"/>
      </font>
      <numFmt numFmtId="3" formatCode="#,##0"/>
      <alignment horizontal="general" indent="0" readingOrder="0"/>
      <border outline="0">
        <left/>
        <right/>
        <top/>
        <bottom/>
      </border>
    </dxf>
  </rfmt>
  <rfmt sheetId="2" s="1" sqref="Q67" start="0" length="0">
    <dxf>
      <font>
        <sz val="8"/>
        <color auto="1"/>
        <name val="Open Sans"/>
        <scheme val="none"/>
      </font>
      <numFmt numFmtId="3" formatCode="#,##0"/>
      <alignment horizontal="general" indent="0" readingOrder="0"/>
      <border outline="0">
        <left/>
        <right/>
        <top/>
        <bottom/>
      </border>
    </dxf>
  </rfmt>
  <rfmt sheetId="2" s="1" sqref="R67" start="0" length="0">
    <dxf>
      <font>
        <sz val="8"/>
        <color auto="1"/>
        <name val="Open Sans"/>
        <scheme val="none"/>
      </font>
      <numFmt numFmtId="3" formatCode="#,##0"/>
      <alignment horizontal="general" indent="0" readingOrder="0"/>
      <border outline="0">
        <left/>
        <right/>
        <top/>
        <bottom/>
      </border>
    </dxf>
  </rfmt>
  <rfmt sheetId="2" s="1" sqref="C68" start="0" length="0">
    <dxf>
      <font>
        <sz val="8"/>
        <color auto="1"/>
        <name val="Open Sans"/>
        <scheme val="none"/>
      </font>
      <alignment horizontal="general" wrapText="0" readingOrder="0"/>
    </dxf>
  </rfmt>
  <rfmt sheetId="2" s="1" sqref="D68" start="0" length="0">
    <dxf>
      <font>
        <sz val="8"/>
        <color auto="1"/>
        <name val="Open Sans"/>
        <scheme val="none"/>
      </font>
      <numFmt numFmtId="3" formatCode="#,##0"/>
      <alignment horizontal="general" indent="0" readingOrder="0"/>
    </dxf>
  </rfmt>
  <rfmt sheetId="2" s="1" sqref="E68" start="0" length="0">
    <dxf>
      <font>
        <sz val="8"/>
        <color auto="1"/>
        <name val="Open Sans"/>
        <scheme val="none"/>
      </font>
      <numFmt numFmtId="3" formatCode="#,##0"/>
      <alignment horizontal="general" indent="0" readingOrder="0"/>
    </dxf>
  </rfmt>
  <rfmt sheetId="2" s="1" sqref="F68" start="0" length="0">
    <dxf>
      <font>
        <sz val="8"/>
        <color auto="1"/>
        <name val="Open Sans"/>
        <scheme val="none"/>
      </font>
      <numFmt numFmtId="3" formatCode="#,##0"/>
      <alignment horizontal="general" indent="0" readingOrder="0"/>
    </dxf>
  </rfmt>
  <rfmt sheetId="2" s="1" sqref="G68" start="0" length="0">
    <dxf>
      <font>
        <sz val="8"/>
        <color auto="1"/>
        <name val="Open Sans"/>
        <scheme val="none"/>
      </font>
      <numFmt numFmtId="3" formatCode="#,##0"/>
      <alignment horizontal="general" indent="0" readingOrder="0"/>
    </dxf>
  </rfmt>
  <rfmt sheetId="2" s="1" sqref="H68" start="0" length="0">
    <dxf>
      <font>
        <sz val="8"/>
        <color auto="1"/>
        <name val="Open Sans"/>
        <scheme val="none"/>
      </font>
      <numFmt numFmtId="3" formatCode="#,##0"/>
      <alignment horizontal="general" indent="0" readingOrder="0"/>
    </dxf>
  </rfmt>
  <rfmt sheetId="2" s="1" sqref="I68" start="0" length="0">
    <dxf>
      <font>
        <sz val="8"/>
        <color auto="1"/>
        <name val="Open Sans"/>
        <scheme val="none"/>
      </font>
      <numFmt numFmtId="3" formatCode="#,##0"/>
      <alignment horizontal="general" indent="0" readingOrder="0"/>
    </dxf>
  </rfmt>
  <rfmt sheetId="2" s="1" sqref="J68" start="0" length="0">
    <dxf>
      <font>
        <sz val="8"/>
        <color auto="1"/>
        <name val="Open Sans"/>
        <scheme val="none"/>
      </font>
      <numFmt numFmtId="3" formatCode="#,##0"/>
      <alignment horizontal="general" indent="0" readingOrder="0"/>
    </dxf>
  </rfmt>
  <rfmt sheetId="2" s="1" sqref="K68" start="0" length="0">
    <dxf>
      <font>
        <sz val="8"/>
        <color auto="1"/>
        <name val="Open Sans"/>
        <scheme val="none"/>
      </font>
      <numFmt numFmtId="3" formatCode="#,##0"/>
      <alignment horizontal="general" indent="0" readingOrder="0"/>
    </dxf>
  </rfmt>
  <rfmt sheetId="2" s="1" sqref="L68" start="0" length="0">
    <dxf>
      <font>
        <sz val="8"/>
        <color auto="1"/>
        <name val="Open Sans"/>
        <scheme val="none"/>
      </font>
      <numFmt numFmtId="3" formatCode="#,##0"/>
      <alignment horizontal="general" indent="0" readingOrder="0"/>
    </dxf>
  </rfmt>
  <rfmt sheetId="2" s="1" sqref="M68" start="0" length="0">
    <dxf>
      <font>
        <sz val="8"/>
        <color auto="1"/>
        <name val="Open Sans"/>
        <scheme val="none"/>
      </font>
      <numFmt numFmtId="3" formatCode="#,##0"/>
      <alignment horizontal="general" indent="0" readingOrder="0"/>
    </dxf>
  </rfmt>
  <rfmt sheetId="2" s="1" sqref="N68" start="0" length="0">
    <dxf>
      <font>
        <sz val="8"/>
        <color auto="1"/>
        <name val="Open Sans"/>
        <scheme val="none"/>
      </font>
      <numFmt numFmtId="3" formatCode="#,##0"/>
      <alignment horizontal="general" indent="0" readingOrder="0"/>
    </dxf>
  </rfmt>
  <rfmt sheetId="2" s="1" sqref="O68" start="0" length="0">
    <dxf>
      <font>
        <sz val="8"/>
        <color auto="1"/>
        <name val="Open Sans"/>
        <scheme val="none"/>
      </font>
      <numFmt numFmtId="3" formatCode="#,##0"/>
      <alignment horizontal="general" indent="0" readingOrder="0"/>
    </dxf>
  </rfmt>
  <rfmt sheetId="2" s="1" sqref="P68" start="0" length="0">
    <dxf>
      <font>
        <sz val="8"/>
        <color auto="1"/>
        <name val="Open Sans"/>
        <scheme val="none"/>
      </font>
      <numFmt numFmtId="3" formatCode="#,##0"/>
      <alignment horizontal="general" indent="0" readingOrder="0"/>
    </dxf>
  </rfmt>
  <rfmt sheetId="2" s="1" sqref="Q68" start="0" length="0">
    <dxf>
      <font>
        <sz val="8"/>
        <color auto="1"/>
        <name val="Open Sans"/>
        <scheme val="none"/>
      </font>
      <numFmt numFmtId="3" formatCode="#,##0"/>
      <alignment horizontal="general" indent="0" readingOrder="0"/>
    </dxf>
  </rfmt>
  <rfmt sheetId="2" s="1" sqref="R68" start="0" length="0">
    <dxf>
      <font>
        <sz val="8"/>
        <color auto="1"/>
        <name val="Open Sans"/>
        <scheme val="none"/>
      </font>
      <numFmt numFmtId="3" formatCode="#,##0"/>
      <alignment horizontal="general" indent="0" readingOrder="0"/>
    </dxf>
  </rfmt>
  <rfmt sheetId="2" s="1" sqref="C69" start="0" length="0">
    <dxf>
      <font>
        <sz val="8"/>
        <color auto="1"/>
        <name val="Open Sans"/>
        <scheme val="none"/>
      </font>
      <alignment horizontal="general" wrapText="0" readingOrder="0"/>
    </dxf>
  </rfmt>
  <rcc rId="760" sId="2" odxf="1" s="1" dxf="1">
    <oc r="D69">
      <f>SUM(D70:D71)</f>
    </oc>
    <nc r="D69"/>
    <ndxf>
      <font>
        <b val="0"/>
        <sz val="8"/>
        <color auto="1"/>
        <name val="Open Sans"/>
        <scheme val="none"/>
      </font>
      <numFmt numFmtId="3" formatCode="#,##0"/>
      <alignment horizontal="general" indent="0" readingOrder="0"/>
    </ndxf>
  </rcc>
  <rcc rId="761" sId="2" odxf="1" s="1" dxf="1">
    <oc r="E69">
      <f>SUM(E70:E71)</f>
    </oc>
    <nc r="E69"/>
    <ndxf>
      <font>
        <b val="0"/>
        <sz val="8"/>
        <color auto="1"/>
        <name val="Open Sans"/>
        <scheme val="none"/>
      </font>
      <numFmt numFmtId="3" formatCode="#,##0"/>
      <alignment horizontal="general" indent="0" readingOrder="0"/>
    </ndxf>
  </rcc>
  <rcc rId="762" sId="2" odxf="1" s="1" dxf="1">
    <oc r="F69">
      <f>SUM(F70:F71)</f>
    </oc>
    <nc r="F69"/>
    <ndxf>
      <font>
        <b val="0"/>
        <sz val="8"/>
        <color auto="1"/>
        <name val="Open Sans"/>
        <scheme val="none"/>
      </font>
      <numFmt numFmtId="3" formatCode="#,##0"/>
      <alignment horizontal="general" indent="0" readingOrder="0"/>
    </ndxf>
  </rcc>
  <rcc rId="763" sId="2" odxf="1" s="1" dxf="1">
    <oc r="G69">
      <f>SUM(G70:G71)</f>
    </oc>
    <nc r="G69"/>
    <ndxf>
      <font>
        <b val="0"/>
        <sz val="8"/>
        <color auto="1"/>
        <name val="Open Sans"/>
        <scheme val="none"/>
      </font>
      <numFmt numFmtId="3" formatCode="#,##0"/>
      <alignment horizontal="general" indent="0" readingOrder="0"/>
    </ndxf>
  </rcc>
  <rfmt sheetId="2" s="1" sqref="H69" start="0" length="0">
    <dxf>
      <font>
        <b val="0"/>
        <sz val="8"/>
        <color auto="1"/>
        <name val="Open Sans"/>
        <scheme val="none"/>
      </font>
      <numFmt numFmtId="3" formatCode="#,##0"/>
      <alignment horizontal="general" indent="0" readingOrder="0"/>
    </dxf>
  </rfmt>
  <rcc rId="764" sId="2" odxf="1" s="1" dxf="1">
    <oc r="I69">
      <f>SUM(I70:I71)</f>
    </oc>
    <nc r="I69"/>
    <ndxf>
      <font>
        <b val="0"/>
        <sz val="8"/>
        <color auto="1"/>
        <name val="Open Sans"/>
        <scheme val="none"/>
      </font>
      <numFmt numFmtId="3" formatCode="#,##0"/>
      <alignment horizontal="general" indent="0" readingOrder="0"/>
    </ndxf>
  </rcc>
  <rcc rId="765" sId="2" odxf="1" s="1" dxf="1">
    <oc r="J69">
      <f>SUM(J70:J71)</f>
    </oc>
    <nc r="J69"/>
    <ndxf>
      <font>
        <b val="0"/>
        <sz val="8"/>
        <color auto="1"/>
        <name val="Open Sans"/>
        <scheme val="none"/>
      </font>
      <numFmt numFmtId="3" formatCode="#,##0"/>
      <alignment horizontal="general" indent="0" readingOrder="0"/>
    </ndxf>
  </rcc>
  <rcc rId="766" sId="2" odxf="1" s="1" dxf="1">
    <oc r="K69">
      <f>SUM(K70:K71)</f>
    </oc>
    <nc r="K69"/>
    <ndxf>
      <font>
        <b val="0"/>
        <sz val="8"/>
        <color auto="1"/>
        <name val="Open Sans"/>
        <scheme val="none"/>
      </font>
      <numFmt numFmtId="3" formatCode="#,##0"/>
      <alignment horizontal="general" indent="0" readingOrder="0"/>
    </ndxf>
  </rcc>
  <rcc rId="767" sId="2" odxf="1" s="1" dxf="1">
    <oc r="L69">
      <f>SUM(L70:L71)</f>
    </oc>
    <nc r="L69"/>
    <ndxf>
      <font>
        <b val="0"/>
        <sz val="8"/>
        <color auto="1"/>
        <name val="Open Sans"/>
        <scheme val="none"/>
      </font>
      <numFmt numFmtId="3" formatCode="#,##0"/>
      <alignment horizontal="general" indent="0" readingOrder="0"/>
    </ndxf>
  </rcc>
  <rcc rId="768" sId="2" odxf="1" s="1" dxf="1">
    <oc r="M69">
      <f>SUM(M70:M71)</f>
    </oc>
    <nc r="M69"/>
    <ndxf>
      <font>
        <b val="0"/>
        <sz val="8"/>
        <color auto="1"/>
        <name val="Open Sans"/>
        <scheme val="none"/>
      </font>
      <numFmt numFmtId="3" formatCode="#,##0"/>
      <alignment horizontal="general" indent="0" readingOrder="0"/>
    </ndxf>
  </rcc>
  <rcc rId="769" sId="2" odxf="1" s="1" dxf="1">
    <oc r="N69">
      <f>SUM(N70:N71)</f>
    </oc>
    <nc r="N69"/>
    <ndxf>
      <font>
        <b val="0"/>
        <sz val="8"/>
        <color auto="1"/>
        <name val="Open Sans"/>
        <scheme val="none"/>
      </font>
      <numFmt numFmtId="3" formatCode="#,##0"/>
      <alignment horizontal="general" indent="0" readingOrder="0"/>
    </ndxf>
  </rcc>
  <rcc rId="770" sId="2" odxf="1" s="1" dxf="1">
    <oc r="O69">
      <f>SUM(O70:O71)</f>
    </oc>
    <nc r="O69"/>
    <ndxf>
      <font>
        <b val="0"/>
        <sz val="8"/>
        <color auto="1"/>
        <name val="Open Sans"/>
        <scheme val="none"/>
      </font>
      <numFmt numFmtId="3" formatCode="#,##0"/>
      <alignment horizontal="general" indent="0" readingOrder="0"/>
    </ndxf>
  </rcc>
  <rfmt sheetId="2" s="1" sqref="P69" start="0" length="0">
    <dxf>
      <font>
        <sz val="8"/>
        <color auto="1"/>
        <name val="Open Sans"/>
        <scheme val="none"/>
      </font>
      <numFmt numFmtId="3" formatCode="#,##0"/>
      <alignment horizontal="general" indent="0" readingOrder="0"/>
    </dxf>
  </rfmt>
  <rfmt sheetId="2" s="1" sqref="Q69" start="0" length="0">
    <dxf>
      <font>
        <sz val="8"/>
        <color auto="1"/>
        <name val="Open Sans"/>
        <scheme val="none"/>
      </font>
      <numFmt numFmtId="3" formatCode="#,##0"/>
      <alignment horizontal="general" indent="0" readingOrder="0"/>
    </dxf>
  </rfmt>
  <rfmt sheetId="2" s="1" sqref="R69" start="0" length="0">
    <dxf>
      <font>
        <sz val="8"/>
        <color auto="1"/>
        <name val="Open Sans"/>
        <scheme val="none"/>
      </font>
      <numFmt numFmtId="3" formatCode="#,##0"/>
      <alignment horizontal="general" indent="0" readingOrder="0"/>
    </dxf>
  </rfmt>
  <rfmt sheetId="2" s="1" sqref="C70" start="0" length="0">
    <dxf>
      <font>
        <sz val="8"/>
        <color auto="1"/>
        <name val="Open Sans"/>
        <scheme val="none"/>
      </font>
      <alignment horizontal="general" wrapText="0" readingOrder="0"/>
    </dxf>
  </rfmt>
  <rcc rId="771" sId="2" odxf="1" s="1" dxf="1">
    <oc r="D70">
      <v>1410015</v>
    </oc>
    <nc r="D70"/>
    <ndxf>
      <font>
        <sz val="8"/>
        <color auto="1"/>
        <name val="Open Sans"/>
        <scheme val="none"/>
      </font>
      <numFmt numFmtId="3" formatCode="#,##0"/>
      <alignment horizontal="general" indent="0" readingOrder="0"/>
    </ndxf>
  </rcc>
  <rcc rId="772" sId="2" odxf="1" s="1" dxf="1">
    <oc r="E70">
      <v>1662766</v>
    </oc>
    <nc r="E70"/>
    <ndxf>
      <font>
        <sz val="8"/>
        <color auto="1"/>
        <name val="Open Sans"/>
        <scheme val="none"/>
      </font>
      <numFmt numFmtId="3" formatCode="#,##0"/>
      <alignment horizontal="general" indent="0" readingOrder="0"/>
    </ndxf>
  </rcc>
  <rcc rId="773" sId="2" odxf="1" s="1" dxf="1">
    <oc r="F70">
      <v>1660352</v>
    </oc>
    <nc r="F70"/>
    <ndxf>
      <font>
        <sz val="8"/>
        <color auto="1"/>
        <name val="Open Sans"/>
        <scheme val="none"/>
      </font>
      <numFmt numFmtId="3" formatCode="#,##0"/>
      <alignment horizontal="general" indent="0" readingOrder="0"/>
    </ndxf>
  </rcc>
  <rcc rId="774" sId="2" odxf="1" s="1" dxf="1">
    <oc r="G70">
      <v>1510724</v>
    </oc>
    <nc r="G70"/>
    <ndxf>
      <font>
        <sz val="8"/>
        <color auto="1"/>
        <name val="Open Sans"/>
        <scheme val="none"/>
      </font>
      <numFmt numFmtId="3" formatCode="#,##0"/>
      <alignment horizontal="general" indent="0" readingOrder="0"/>
    </ndxf>
  </rcc>
  <rfmt sheetId="2" s="1" sqref="H70" start="0" length="0">
    <dxf>
      <font>
        <sz val="8"/>
        <color auto="1"/>
        <name val="Open Sans"/>
        <scheme val="none"/>
      </font>
      <numFmt numFmtId="3" formatCode="#,##0"/>
      <alignment horizontal="general" indent="0" readingOrder="0"/>
    </dxf>
  </rfmt>
  <rcc rId="775" sId="2" odxf="1" s="1" dxf="1">
    <oc r="I70">
      <v>1339361</v>
    </oc>
    <nc r="I70"/>
    <ndxf>
      <font>
        <sz val="8"/>
        <color auto="1"/>
        <name val="Open Sans"/>
        <scheme val="none"/>
      </font>
      <numFmt numFmtId="3" formatCode="#,##0"/>
      <alignment horizontal="general" indent="0" readingOrder="0"/>
    </ndxf>
  </rcc>
  <rcc rId="776" sId="2" odxf="1" s="1" dxf="1">
    <oc r="J70">
      <v>1338394</v>
    </oc>
    <nc r="J70"/>
    <ndxf>
      <font>
        <sz val="8"/>
        <color auto="1"/>
        <name val="Open Sans"/>
        <scheme val="none"/>
      </font>
      <numFmt numFmtId="3" formatCode="#,##0"/>
      <alignment horizontal="general" indent="0" readingOrder="0"/>
    </ndxf>
  </rcc>
  <rcc rId="777" sId="2" odxf="1" s="1" dxf="1">
    <oc r="K70">
      <v>1328699</v>
    </oc>
    <nc r="K70"/>
    <ndxf>
      <font>
        <sz val="8"/>
        <color auto="1"/>
        <name val="Open Sans"/>
        <scheme val="none"/>
      </font>
      <numFmt numFmtId="3" formatCode="#,##0"/>
      <alignment horizontal="general" indent="0" readingOrder="0"/>
    </ndxf>
  </rcc>
  <rcc rId="778" sId="2" odxf="1" s="1" dxf="1">
    <oc r="L70">
      <v>1334594</v>
    </oc>
    <nc r="L70"/>
    <ndxf>
      <font>
        <sz val="8"/>
        <color auto="1"/>
        <name val="Open Sans"/>
        <scheme val="none"/>
      </font>
      <numFmt numFmtId="3" formatCode="#,##0"/>
      <alignment horizontal="general" indent="0" readingOrder="0"/>
    </ndxf>
  </rcc>
  <rcc rId="779" sId="2" odxf="1" s="1" dxf="1">
    <oc r="M70">
      <v>1330323</v>
    </oc>
    <nc r="M70"/>
    <ndxf>
      <font>
        <sz val="8"/>
        <color auto="1"/>
        <name val="Open Sans"/>
        <scheme val="none"/>
      </font>
      <numFmt numFmtId="3" formatCode="#,##0"/>
      <alignment horizontal="general" indent="0" readingOrder="0"/>
    </ndxf>
  </rcc>
  <rcc rId="780" sId="2" odxf="1" s="1" dxf="1">
    <oc r="N70">
      <v>1082762</v>
    </oc>
    <nc r="N70"/>
    <ndxf>
      <font>
        <sz val="8"/>
        <color auto="1"/>
        <name val="Open Sans"/>
        <scheme val="none"/>
      </font>
      <numFmt numFmtId="3" formatCode="#,##0"/>
      <alignment horizontal="general" indent="0" readingOrder="0"/>
    </ndxf>
  </rcc>
  <rcc rId="781" sId="2" odxf="1" s="1" dxf="1">
    <oc r="O70">
      <v>1151793</v>
    </oc>
    <nc r="O70"/>
    <ndxf>
      <font>
        <sz val="8"/>
        <color auto="1"/>
        <name val="Open Sans"/>
        <scheme val="none"/>
      </font>
      <numFmt numFmtId="3" formatCode="#,##0"/>
      <alignment horizontal="general" indent="0" readingOrder="0"/>
    </ndxf>
  </rcc>
  <rfmt sheetId="2" s="1" sqref="P70" start="0" length="0">
    <dxf>
      <font>
        <sz val="8"/>
        <color auto="1"/>
        <name val="Open Sans"/>
        <scheme val="none"/>
      </font>
      <numFmt numFmtId="3" formatCode="#,##0"/>
      <alignment horizontal="general" indent="0" readingOrder="0"/>
    </dxf>
  </rfmt>
  <rfmt sheetId="2" s="1" sqref="Q70" start="0" length="0">
    <dxf>
      <font>
        <sz val="8"/>
        <color auto="1"/>
        <name val="Open Sans"/>
        <scheme val="none"/>
      </font>
      <numFmt numFmtId="3" formatCode="#,##0"/>
      <alignment horizontal="general" indent="0" readingOrder="0"/>
    </dxf>
  </rfmt>
  <rfmt sheetId="2" s="1" sqref="R70" start="0" length="0">
    <dxf>
      <font>
        <sz val="8"/>
        <color auto="1"/>
        <name val="Open Sans"/>
        <scheme val="none"/>
      </font>
      <numFmt numFmtId="3" formatCode="#,##0"/>
      <alignment horizontal="general" indent="0" readingOrder="0"/>
    </dxf>
  </rfmt>
  <rfmt sheetId="2" s="1" sqref="C71" start="0" length="0">
    <dxf>
      <font>
        <sz val="8"/>
        <color auto="1"/>
        <name val="Open Sans"/>
        <scheme val="none"/>
      </font>
      <alignment horizontal="general" wrapText="0" readingOrder="0"/>
    </dxf>
  </rfmt>
  <rcc rId="782" sId="2" odxf="1" s="1" dxf="1">
    <oc r="D71">
      <v>154549</v>
    </oc>
    <nc r="D71"/>
    <ndxf>
      <font>
        <sz val="8"/>
        <color auto="1"/>
        <name val="Open Sans"/>
        <scheme val="none"/>
      </font>
      <numFmt numFmtId="3" formatCode="#,##0"/>
      <alignment horizontal="general" indent="0" readingOrder="0"/>
    </ndxf>
  </rcc>
  <rcc rId="783" sId="2" odxf="1" s="1" dxf="1">
    <oc r="E71">
      <v>2859036</v>
    </oc>
    <nc r="E71"/>
    <ndxf>
      <font>
        <sz val="8"/>
        <color auto="1"/>
        <name val="Open Sans"/>
        <scheme val="none"/>
      </font>
      <numFmt numFmtId="3" formatCode="#,##0"/>
      <alignment horizontal="general" indent="0" readingOrder="0"/>
    </ndxf>
  </rcc>
  <rcc rId="784" sId="2" odxf="1" s="1" dxf="1">
    <oc r="F71">
      <v>1399960</v>
    </oc>
    <nc r="F71"/>
    <ndxf>
      <font>
        <sz val="8"/>
        <color auto="1"/>
        <name val="Open Sans"/>
        <scheme val="none"/>
      </font>
      <numFmt numFmtId="3" formatCode="#,##0"/>
      <alignment horizontal="general" indent="0" readingOrder="0"/>
    </ndxf>
  </rcc>
  <rcc rId="785" sId="2" odxf="1" s="1" dxf="1">
    <oc r="G71">
      <v>5769299</v>
    </oc>
    <nc r="G71"/>
    <ndxf>
      <font>
        <sz val="8"/>
        <color auto="1"/>
        <name val="Open Sans"/>
        <scheme val="none"/>
      </font>
      <numFmt numFmtId="3" formatCode="#,##0"/>
      <alignment horizontal="general" indent="0" readingOrder="0"/>
    </ndxf>
  </rcc>
  <rfmt sheetId="2" s="1" sqref="H71" start="0" length="0">
    <dxf>
      <font>
        <sz val="8"/>
        <color auto="1"/>
        <name val="Open Sans"/>
        <scheme val="none"/>
      </font>
      <numFmt numFmtId="3" formatCode="#,##0"/>
      <alignment horizontal="general" indent="0" readingOrder="0"/>
    </dxf>
  </rfmt>
  <rcc rId="786" sId="2" odxf="1" s="1" dxf="1">
    <oc r="I71">
      <v>5763091</v>
    </oc>
    <nc r="I71"/>
    <ndxf>
      <font>
        <sz val="8"/>
        <color auto="1"/>
        <name val="Open Sans"/>
        <scheme val="none"/>
      </font>
      <numFmt numFmtId="3" formatCode="#,##0"/>
      <alignment horizontal="general" indent="0" readingOrder="0"/>
    </ndxf>
  </rcc>
  <rcc rId="787" sId="2" odxf="1" s="1" dxf="1">
    <oc r="J71">
      <v>7561381</v>
    </oc>
    <nc r="J71"/>
    <ndxf>
      <font>
        <sz val="8"/>
        <color auto="1"/>
        <name val="Open Sans"/>
        <scheme val="none"/>
      </font>
      <numFmt numFmtId="3" formatCode="#,##0"/>
      <alignment horizontal="general" indent="0" readingOrder="0"/>
    </ndxf>
  </rcc>
  <rcc rId="788" sId="2" odxf="1" s="1" dxf="1">
    <oc r="K71">
      <v>9809567</v>
    </oc>
    <nc r="K71"/>
    <ndxf>
      <font>
        <sz val="8"/>
        <color auto="1"/>
        <name val="Open Sans"/>
        <scheme val="none"/>
      </font>
      <numFmt numFmtId="3" formatCode="#,##0"/>
      <alignment horizontal="general" indent="0" readingOrder="0"/>
    </ndxf>
  </rcc>
  <rcc rId="789" sId="2" odxf="1" s="1" dxf="1">
    <oc r="L71">
      <v>8808152</v>
    </oc>
    <nc r="L71"/>
    <ndxf>
      <font>
        <sz val="8"/>
        <color auto="1"/>
        <name val="Open Sans"/>
        <scheme val="none"/>
      </font>
      <numFmt numFmtId="3" formatCode="#,##0"/>
      <alignment horizontal="general" indent="0" readingOrder="0"/>
    </ndxf>
  </rcc>
  <rcc rId="790" sId="2" odxf="1" s="1" dxf="1">
    <oc r="M71">
      <v>11158998</v>
    </oc>
    <nc r="M71"/>
    <ndxf>
      <font>
        <sz val="8"/>
        <color auto="1"/>
        <name val="Open Sans"/>
        <scheme val="none"/>
      </font>
      <numFmt numFmtId="3" formatCode="#,##0"/>
      <alignment horizontal="general" indent="0" readingOrder="0"/>
    </ndxf>
  </rcc>
  <rcc rId="791" sId="2" odxf="1" s="1" dxf="1">
    <oc r="N71">
      <v>6793678</v>
    </oc>
    <nc r="N71"/>
    <ndxf>
      <font>
        <sz val="8"/>
        <color auto="1"/>
        <name val="Open Sans"/>
        <scheme val="none"/>
      </font>
      <numFmt numFmtId="3" formatCode="#,##0"/>
      <alignment horizontal="general" indent="0" readingOrder="0"/>
    </ndxf>
  </rcc>
  <rcc rId="792" sId="2" odxf="1" s="1" dxf="1">
    <oc r="O71">
      <v>15724.02</v>
    </oc>
    <nc r="O71"/>
    <ndxf>
      <font>
        <sz val="8"/>
        <color auto="1"/>
        <name val="Open Sans"/>
        <scheme val="none"/>
      </font>
      <numFmt numFmtId="3" formatCode="#,##0"/>
      <alignment horizontal="general" indent="0" readingOrder="0"/>
    </ndxf>
  </rcc>
  <rfmt sheetId="2" s="1" sqref="P71" start="0" length="0">
    <dxf>
      <font>
        <sz val="8"/>
        <color auto="1"/>
        <name val="Open Sans"/>
        <scheme val="none"/>
      </font>
      <numFmt numFmtId="3" formatCode="#,##0"/>
      <alignment horizontal="general" indent="0" readingOrder="0"/>
    </dxf>
  </rfmt>
  <rfmt sheetId="2" s="1" sqref="Q71" start="0" length="0">
    <dxf>
      <font>
        <sz val="8"/>
        <color auto="1"/>
        <name val="Open Sans"/>
        <scheme val="none"/>
      </font>
      <numFmt numFmtId="3" formatCode="#,##0"/>
      <alignment horizontal="general" indent="0" readingOrder="0"/>
    </dxf>
  </rfmt>
  <rfmt sheetId="2" s="1" sqref="R71" start="0" length="0">
    <dxf>
      <font>
        <sz val="8"/>
        <color auto="1"/>
        <name val="Open Sans"/>
        <scheme val="none"/>
      </font>
      <numFmt numFmtId="3" formatCode="#,##0"/>
      <alignment horizontal="general" indent="0" readingOrder="0"/>
    </dxf>
  </rfmt>
  <rfmt sheetId="2" s="1" sqref="C72" start="0" length="0">
    <dxf>
      <font>
        <sz val="8"/>
        <color auto="1"/>
        <name val="Open Sans"/>
        <scheme val="none"/>
      </font>
      <alignment horizontal="general" wrapText="0" readingOrder="0"/>
    </dxf>
  </rfmt>
  <rcc rId="793" sId="2" odxf="1" s="1" dxf="1">
    <oc r="D72">
      <v>-12881.04</v>
    </oc>
    <nc r="D72"/>
    <ndxf>
      <font>
        <sz val="8"/>
        <color auto="1"/>
        <name val="Open Sans"/>
        <scheme val="none"/>
      </font>
      <numFmt numFmtId="3" formatCode="#,##0"/>
      <alignment horizontal="general" indent="0" readingOrder="0"/>
    </ndxf>
  </rcc>
  <rcc rId="794" sId="2" odxf="1" s="1" dxf="1">
    <oc r="E72">
      <v>-1265881</v>
    </oc>
    <nc r="E72"/>
    <ndxf>
      <font>
        <sz val="8"/>
        <color auto="1"/>
        <name val="Open Sans"/>
        <scheme val="none"/>
      </font>
      <numFmt numFmtId="3" formatCode="#,##0"/>
      <alignment horizontal="general" indent="0" readingOrder="0"/>
    </ndxf>
  </rcc>
  <rcc rId="795" sId="2" odxf="1" s="1" dxf="1">
    <oc r="F72">
      <v>-1089604</v>
    </oc>
    <nc r="F72"/>
    <ndxf>
      <font>
        <sz val="8"/>
        <color auto="1"/>
        <name val="Open Sans"/>
        <scheme val="none"/>
      </font>
      <numFmt numFmtId="3" formatCode="#,##0"/>
      <alignment horizontal="general" indent="0" readingOrder="0"/>
    </ndxf>
  </rcc>
  <rcc rId="796" sId="2" odxf="1" s="1" dxf="1">
    <oc r="G72">
      <v>-4894296</v>
    </oc>
    <nc r="G72"/>
    <ndxf>
      <font>
        <sz val="8"/>
        <color auto="1"/>
        <name val="Open Sans"/>
        <scheme val="none"/>
      </font>
      <numFmt numFmtId="3" formatCode="#,##0"/>
      <alignment horizontal="general" indent="0" readingOrder="0"/>
    </ndxf>
  </rcc>
  <rfmt sheetId="2" s="1" sqref="H72" start="0" length="0">
    <dxf>
      <font>
        <sz val="8"/>
        <color auto="1"/>
        <name val="Open Sans"/>
        <scheme val="none"/>
      </font>
      <numFmt numFmtId="3" formatCode="#,##0"/>
      <alignment horizontal="general" indent="0" readingOrder="0"/>
    </dxf>
  </rfmt>
  <rcc rId="797" sId="2" odxf="1" s="1" dxf="1">
    <oc r="I72">
      <v>-4495340</v>
    </oc>
    <nc r="I72"/>
    <ndxf>
      <font>
        <sz val="8"/>
        <color auto="1"/>
        <name val="Open Sans"/>
        <scheme val="none"/>
      </font>
      <numFmt numFmtId="3" formatCode="#,##0"/>
      <fill>
        <patternFill patternType="none">
          <bgColor indexed="65"/>
        </patternFill>
      </fill>
      <alignment horizontal="general" indent="0" readingOrder="0"/>
    </ndxf>
  </rcc>
  <rcc rId="798" sId="2" odxf="1" s="1" dxf="1">
    <oc r="J72">
      <v>-7261620</v>
    </oc>
    <nc r="J72"/>
    <ndxf>
      <font>
        <sz val="8"/>
        <color auto="1"/>
        <name val="Open Sans"/>
        <scheme val="none"/>
      </font>
      <numFmt numFmtId="3" formatCode="#,##0"/>
      <fill>
        <patternFill patternType="none">
          <bgColor indexed="65"/>
        </patternFill>
      </fill>
      <alignment horizontal="general" indent="0" readingOrder="0"/>
    </ndxf>
  </rcc>
  <rcc rId="799" sId="2" odxf="1" s="1" dxf="1">
    <oc r="K72">
      <v>-8391283</v>
    </oc>
    <nc r="K72"/>
    <ndxf>
      <font>
        <sz val="8"/>
        <color auto="1"/>
        <name val="Open Sans"/>
        <scheme val="none"/>
      </font>
      <numFmt numFmtId="3" formatCode="#,##0"/>
      <fill>
        <patternFill patternType="none">
          <bgColor indexed="65"/>
        </patternFill>
      </fill>
      <alignment horizontal="general" indent="0" readingOrder="0"/>
    </ndxf>
  </rcc>
  <rcc rId="800" sId="2" odxf="1" s="1" dxf="1">
    <oc r="L72">
      <v>-8434002</v>
    </oc>
    <nc r="L72"/>
    <ndxf>
      <font>
        <sz val="8"/>
        <color auto="1"/>
        <name val="Open Sans"/>
        <scheme val="none"/>
      </font>
      <numFmt numFmtId="3" formatCode="#,##0"/>
      <fill>
        <patternFill patternType="none">
          <bgColor indexed="65"/>
        </patternFill>
      </fill>
      <alignment horizontal="general" indent="0" readingOrder="0"/>
    </ndxf>
  </rcc>
  <rcc rId="801" sId="2" odxf="1" s="1" dxf="1">
    <oc r="M72">
      <v>-10887423</v>
    </oc>
    <nc r="M72"/>
    <ndxf>
      <font>
        <sz val="8"/>
        <color auto="1"/>
        <name val="Open Sans"/>
        <scheme val="none"/>
      </font>
      <numFmt numFmtId="3" formatCode="#,##0"/>
      <fill>
        <patternFill patternType="none">
          <bgColor indexed="65"/>
        </patternFill>
      </fill>
      <alignment horizontal="general" indent="0" readingOrder="0"/>
    </ndxf>
  </rcc>
  <rcc rId="802" sId="2" odxf="1" s="1" dxf="1">
    <oc r="N72">
      <v>-6659825</v>
    </oc>
    <nc r="N72"/>
    <ndxf>
      <font>
        <sz val="8"/>
        <color auto="1"/>
        <name val="Open Sans"/>
        <scheme val="none"/>
      </font>
      <numFmt numFmtId="3" formatCode="#,##0"/>
      <fill>
        <patternFill patternType="none">
          <bgColor indexed="65"/>
        </patternFill>
      </fill>
      <alignment horizontal="general" indent="0" readingOrder="0"/>
    </ndxf>
  </rcc>
  <rfmt sheetId="2" s="1" sqref="O72" start="0" length="0">
    <dxf>
      <font>
        <sz val="8"/>
        <color auto="1"/>
        <name val="Open Sans"/>
        <scheme val="none"/>
      </font>
      <numFmt numFmtId="3" formatCode="#,##0"/>
      <alignment horizontal="general" indent="0" readingOrder="0"/>
    </dxf>
  </rfmt>
  <rfmt sheetId="2" s="1" sqref="P72" start="0" length="0">
    <dxf>
      <font>
        <sz val="8"/>
        <color auto="1"/>
        <name val="Open Sans"/>
        <scheme val="none"/>
      </font>
      <numFmt numFmtId="3" formatCode="#,##0"/>
      <alignment horizontal="general" indent="0" readingOrder="0"/>
    </dxf>
  </rfmt>
  <rfmt sheetId="2" s="1" sqref="Q72" start="0" length="0">
    <dxf>
      <font>
        <sz val="8"/>
        <color auto="1"/>
        <name val="Open Sans"/>
        <scheme val="none"/>
      </font>
      <numFmt numFmtId="3" formatCode="#,##0"/>
      <alignment horizontal="general" indent="0" readingOrder="0"/>
    </dxf>
  </rfmt>
  <rfmt sheetId="2" s="1" sqref="R72" start="0" length="0">
    <dxf>
      <font>
        <sz val="8"/>
        <color auto="1"/>
        <name val="Open Sans"/>
        <scheme val="none"/>
      </font>
      <numFmt numFmtId="3" formatCode="#,##0"/>
      <alignment horizontal="general" indent="0" readingOrder="0"/>
    </dxf>
  </rfmt>
  <rfmt sheetId="2" s="1" sqref="C73" start="0" length="0">
    <dxf>
      <font>
        <sz val="8"/>
        <color auto="1"/>
        <name val="Open Sans"/>
        <scheme val="none"/>
      </font>
      <alignment horizontal="general" wrapText="0" readingOrder="0"/>
    </dxf>
  </rfmt>
  <rcc rId="803" sId="2" odxf="1" s="1" dxf="1">
    <oc r="D73">
      <v>-141668</v>
    </oc>
    <nc r="D73"/>
    <ndxf>
      <font>
        <sz val="8"/>
        <color auto="1"/>
        <name val="Open Sans"/>
        <scheme val="none"/>
      </font>
      <numFmt numFmtId="3" formatCode="#,##0"/>
      <alignment horizontal="general" indent="0" readingOrder="0"/>
    </ndxf>
  </rcc>
  <rcc rId="804" sId="2" odxf="1" s="1" dxf="1">
    <oc r="E73">
      <v>-1593155</v>
    </oc>
    <nc r="E73"/>
    <ndxf>
      <font>
        <sz val="8"/>
        <color auto="1"/>
        <name val="Open Sans"/>
        <scheme val="none"/>
      </font>
      <numFmt numFmtId="3" formatCode="#,##0"/>
      <alignment horizontal="general" indent="0" readingOrder="0"/>
    </ndxf>
  </rcc>
  <rcc rId="805" sId="2" odxf="1" s="1" dxf="1">
    <oc r="F73">
      <v>-310356</v>
    </oc>
    <nc r="F73"/>
    <ndxf>
      <font>
        <sz val="8"/>
        <color auto="1"/>
        <name val="Open Sans"/>
        <scheme val="none"/>
      </font>
      <numFmt numFmtId="3" formatCode="#,##0"/>
      <alignment horizontal="general" indent="0" readingOrder="0"/>
    </ndxf>
  </rcc>
  <rcc rId="806" sId="2" odxf="1" s="1" dxf="1">
    <oc r="G73">
      <v>-875003</v>
    </oc>
    <nc r="G73"/>
    <ndxf>
      <font>
        <sz val="8"/>
        <color auto="1"/>
        <name val="Open Sans"/>
        <scheme val="none"/>
      </font>
      <numFmt numFmtId="3" formatCode="#,##0"/>
      <alignment horizontal="general" indent="0" readingOrder="0"/>
    </ndxf>
  </rcc>
  <rfmt sheetId="2" s="1" sqref="H73" start="0" length="0">
    <dxf>
      <font>
        <sz val="8"/>
        <color auto="1"/>
        <name val="Open Sans"/>
        <scheme val="none"/>
      </font>
      <numFmt numFmtId="3" formatCode="#,##0"/>
      <alignment horizontal="general" indent="0" readingOrder="0"/>
    </dxf>
  </rfmt>
  <rcc rId="807" sId="2" odxf="1" s="1" dxf="1">
    <oc r="I73">
      <v>-1267751</v>
    </oc>
    <nc r="I73"/>
    <ndxf>
      <font>
        <sz val="8"/>
        <color auto="1"/>
        <name val="Open Sans"/>
        <scheme val="none"/>
      </font>
      <numFmt numFmtId="3" formatCode="#,##0"/>
      <alignment horizontal="general" indent="0" readingOrder="0"/>
    </ndxf>
  </rcc>
  <rcc rId="808" sId="2" odxf="1" s="1" dxf="1">
    <oc r="J73">
      <v>-299761</v>
    </oc>
    <nc r="J73"/>
    <ndxf>
      <font>
        <sz val="8"/>
        <color auto="1"/>
        <name val="Open Sans"/>
        <scheme val="none"/>
      </font>
      <numFmt numFmtId="3" formatCode="#,##0"/>
      <alignment horizontal="general" indent="0" readingOrder="0"/>
    </ndxf>
  </rcc>
  <rcc rId="809" sId="2" odxf="1" s="1" dxf="1">
    <oc r="K73">
      <v>-1418284</v>
    </oc>
    <nc r="K73"/>
    <ndxf>
      <font>
        <sz val="8"/>
        <color auto="1"/>
        <name val="Open Sans"/>
        <scheme val="none"/>
      </font>
      <numFmt numFmtId="3" formatCode="#,##0"/>
      <alignment horizontal="general" indent="0" readingOrder="0"/>
    </ndxf>
  </rcc>
  <rcc rId="810" sId="2" odxf="1" s="1" dxf="1">
    <oc r="L73">
      <v>-374150</v>
    </oc>
    <nc r="L73"/>
    <ndxf>
      <font>
        <sz val="8"/>
        <color auto="1"/>
        <name val="Open Sans"/>
        <scheme val="none"/>
      </font>
      <numFmt numFmtId="3" formatCode="#,##0"/>
      <alignment horizontal="general" indent="0" readingOrder="0"/>
    </ndxf>
  </rcc>
  <rcc rId="811" sId="2" odxf="1" s="1" dxf="1">
    <oc r="M73">
      <v>-271575</v>
    </oc>
    <nc r="M73"/>
    <ndxf>
      <font>
        <sz val="8"/>
        <color auto="1"/>
        <name val="Open Sans"/>
        <scheme val="none"/>
      </font>
      <numFmt numFmtId="3" formatCode="#,##0"/>
      <alignment horizontal="general" indent="0" readingOrder="0"/>
    </ndxf>
  </rcc>
  <rcc rId="812" sId="2" odxf="1" s="1" dxf="1">
    <oc r="N73">
      <v>-133852</v>
    </oc>
    <nc r="N73"/>
    <ndxf>
      <font>
        <sz val="8"/>
        <color auto="1"/>
        <name val="Open Sans"/>
        <scheme val="none"/>
      </font>
      <numFmt numFmtId="3" formatCode="#,##0"/>
      <alignment horizontal="general" indent="0" readingOrder="0"/>
    </ndxf>
  </rcc>
  <rcc rId="813" sId="2" odxf="1" s="1" dxf="1">
    <oc r="O73">
      <v>-15724.02</v>
    </oc>
    <nc r="O73"/>
    <ndxf>
      <font>
        <sz val="8"/>
        <color auto="1"/>
        <name val="Open Sans"/>
        <scheme val="none"/>
      </font>
      <numFmt numFmtId="3" formatCode="#,##0"/>
      <alignment horizontal="general" indent="0" readingOrder="0"/>
    </ndxf>
  </rcc>
  <rfmt sheetId="2" s="1" sqref="P73" start="0" length="0">
    <dxf>
      <font>
        <sz val="8"/>
        <color auto="1"/>
        <name val="Open Sans"/>
        <scheme val="none"/>
      </font>
      <numFmt numFmtId="3" formatCode="#,##0"/>
      <alignment horizontal="general" indent="0" readingOrder="0"/>
    </dxf>
  </rfmt>
  <rfmt sheetId="2" s="1" sqref="Q73" start="0" length="0">
    <dxf>
      <font>
        <sz val="8"/>
        <color auto="1"/>
        <name val="Open Sans"/>
        <scheme val="none"/>
      </font>
      <numFmt numFmtId="3" formatCode="#,##0"/>
      <alignment horizontal="general" indent="0" readingOrder="0"/>
    </dxf>
  </rfmt>
  <rfmt sheetId="2" s="1" sqref="R73" start="0" length="0">
    <dxf>
      <font>
        <sz val="8"/>
        <color auto="1"/>
        <name val="Open Sans"/>
        <scheme val="none"/>
      </font>
      <numFmt numFmtId="3" formatCode="#,##0"/>
      <alignment horizontal="general" indent="0" readingOrder="0"/>
    </dxf>
  </rfmt>
  <rfmt sheetId="2" sqref="C74" start="0" length="0">
    <dxf>
      <font>
        <sz val="8"/>
        <color auto="1"/>
        <name val="Open Sans"/>
        <scheme val="none"/>
      </font>
    </dxf>
  </rfmt>
  <rfmt sheetId="2" sqref="D74" start="0" length="0">
    <dxf>
      <font>
        <sz val="8"/>
        <color auto="1"/>
        <name val="Open Sans"/>
        <scheme val="none"/>
      </font>
      <numFmt numFmtId="3" formatCode="#,##0"/>
      <alignment horizontal="general" vertical="bottom" indent="0" readingOrder="0"/>
    </dxf>
  </rfmt>
  <rfmt sheetId="2" sqref="E74" start="0" length="0">
    <dxf>
      <font>
        <sz val="8"/>
        <color auto="1"/>
        <name val="Open Sans"/>
        <scheme val="none"/>
      </font>
      <numFmt numFmtId="3" formatCode="#,##0"/>
      <alignment horizontal="general" vertical="bottom" indent="0" readingOrder="0"/>
    </dxf>
  </rfmt>
  <rfmt sheetId="2" sqref="F74" start="0" length="0">
    <dxf>
      <font>
        <sz val="8"/>
        <color auto="1"/>
        <name val="Open Sans"/>
        <scheme val="none"/>
      </font>
      <numFmt numFmtId="3" formatCode="#,##0"/>
      <alignment horizontal="general" vertical="bottom" indent="0" readingOrder="0"/>
    </dxf>
  </rfmt>
  <rfmt sheetId="2" sqref="G74" start="0" length="0">
    <dxf>
      <font>
        <sz val="8"/>
        <color auto="1"/>
        <name val="Open Sans"/>
        <scheme val="none"/>
      </font>
      <numFmt numFmtId="3" formatCode="#,##0"/>
      <alignment horizontal="general" vertical="bottom" indent="0" readingOrder="0"/>
    </dxf>
  </rfmt>
  <rfmt sheetId="2" sqref="H74" start="0" length="0">
    <dxf>
      <font>
        <sz val="8"/>
        <color auto="1"/>
        <name val="Open Sans"/>
        <scheme val="none"/>
      </font>
      <numFmt numFmtId="3" formatCode="#,##0"/>
      <alignment horizontal="general" vertical="bottom" indent="0" readingOrder="0"/>
    </dxf>
  </rfmt>
  <rfmt sheetId="2" sqref="I74" start="0" length="0">
    <dxf>
      <font>
        <sz val="8"/>
        <color auto="1"/>
        <name val="Open Sans"/>
        <scheme val="none"/>
      </font>
      <numFmt numFmtId="3" formatCode="#,##0"/>
      <alignment horizontal="general" vertical="bottom" indent="0" readingOrder="0"/>
    </dxf>
  </rfmt>
  <rfmt sheetId="2" sqref="J74" start="0" length="0">
    <dxf>
      <font>
        <sz val="8"/>
        <color auto="1"/>
        <name val="Open Sans"/>
        <scheme val="none"/>
      </font>
      <numFmt numFmtId="3" formatCode="#,##0"/>
    </dxf>
  </rfmt>
  <rfmt sheetId="2" sqref="K74" start="0" length="0">
    <dxf>
      <font>
        <sz val="8"/>
        <color auto="1"/>
        <name val="Open Sans"/>
        <scheme val="none"/>
      </font>
      <numFmt numFmtId="3" formatCode="#,##0"/>
    </dxf>
  </rfmt>
  <rfmt sheetId="2" sqref="L74" start="0" length="0">
    <dxf>
      <font>
        <sz val="8"/>
        <color auto="1"/>
        <name val="Open Sans"/>
        <scheme val="none"/>
      </font>
      <numFmt numFmtId="3" formatCode="#,##0"/>
    </dxf>
  </rfmt>
  <rfmt sheetId="2" sqref="M74" start="0" length="0">
    <dxf>
      <font>
        <sz val="8"/>
        <color auto="1"/>
        <name val="Open Sans"/>
        <scheme val="none"/>
      </font>
      <numFmt numFmtId="3" formatCode="#,##0"/>
    </dxf>
  </rfmt>
  <rfmt sheetId="2" sqref="N74" start="0" length="0">
    <dxf>
      <font>
        <sz val="8"/>
        <color auto="1"/>
        <name val="Open Sans"/>
        <scheme val="none"/>
      </font>
      <numFmt numFmtId="3" formatCode="#,##0"/>
    </dxf>
  </rfmt>
  <rfmt sheetId="2" sqref="O74" start="0" length="0">
    <dxf>
      <font>
        <sz val="8"/>
        <color auto="1"/>
        <name val="Open Sans"/>
        <scheme val="none"/>
      </font>
      <numFmt numFmtId="3" formatCode="#,##0"/>
    </dxf>
  </rfmt>
  <rfmt sheetId="2" sqref="P74" start="0" length="0">
    <dxf>
      <font>
        <sz val="8"/>
        <color auto="1"/>
        <name val="Open Sans"/>
        <scheme val="none"/>
      </font>
      <numFmt numFmtId="3" formatCode="#,##0"/>
    </dxf>
  </rfmt>
  <rfmt sheetId="2" sqref="Q74" start="0" length="0">
    <dxf>
      <font>
        <sz val="8"/>
        <color auto="1"/>
        <name val="Open Sans"/>
        <scheme val="none"/>
      </font>
      <numFmt numFmtId="3" formatCode="#,##0"/>
    </dxf>
  </rfmt>
  <rfmt sheetId="2" sqref="R74" start="0" length="0">
    <dxf>
      <font>
        <sz val="8"/>
        <color auto="1"/>
        <name val="Open Sans"/>
        <scheme val="none"/>
      </font>
      <numFmt numFmtId="3" formatCode="#,##0"/>
    </dxf>
  </rfmt>
  <rfmt sheetId="2" sqref="C75" start="0" length="0">
    <dxf>
      <font>
        <sz val="8"/>
        <color auto="1"/>
        <name val="Open Sans"/>
        <scheme val="none"/>
      </font>
      <border outline="0">
        <top/>
        <bottom/>
      </border>
    </dxf>
  </rfmt>
  <rcc rId="814" sId="2" odxf="1" dxf="1">
    <oc r="D75">
      <f>'P&amp;L'!C29-D46</f>
    </oc>
    <nc r="D75"/>
    <ndxf>
      <font>
        <sz val="8"/>
        <color auto="1"/>
        <name val="Open Sans"/>
        <scheme val="none"/>
      </font>
      <numFmt numFmtId="3" formatCode="#,##0"/>
      <alignment horizontal="general" vertical="bottom" indent="0" readingOrder="0"/>
      <border outline="0">
        <top/>
        <bottom/>
      </border>
    </ndxf>
  </rcc>
  <rcc rId="815" sId="2" odxf="1" dxf="1">
    <oc r="E75">
      <f>SUM('P&amp;L'!$C$29:D29)-E46</f>
    </oc>
    <nc r="E75"/>
    <ndxf>
      <font>
        <sz val="8"/>
        <color auto="1"/>
        <name val="Open Sans"/>
        <scheme val="none"/>
      </font>
      <numFmt numFmtId="3" formatCode="#,##0"/>
      <alignment horizontal="general" vertical="bottom" indent="0" readingOrder="0"/>
      <border outline="0">
        <top/>
        <bottom/>
      </border>
    </ndxf>
  </rcc>
  <rcc rId="816" sId="2" odxf="1" dxf="1">
    <oc r="F75">
      <f>SUM('P&amp;L'!$C$29:E29)-F46</f>
    </oc>
    <nc r="F75"/>
    <ndxf>
      <font>
        <sz val="8"/>
        <color auto="1"/>
        <name val="Open Sans"/>
        <scheme val="none"/>
      </font>
      <numFmt numFmtId="3" formatCode="#,##0"/>
      <alignment horizontal="general" vertical="bottom" indent="0" readingOrder="0"/>
      <border outline="0">
        <top/>
        <bottom/>
      </border>
    </ndxf>
  </rcc>
  <rcc rId="817" sId="2" odxf="1" dxf="1">
    <oc r="G75">
      <f>SUM('P&amp;L'!$C$29:F29)-G46</f>
    </oc>
    <nc r="G75"/>
    <ndxf>
      <font>
        <sz val="8"/>
        <color auto="1"/>
        <name val="Open Sans"/>
        <scheme val="none"/>
      </font>
      <numFmt numFmtId="3" formatCode="#,##0"/>
      <alignment horizontal="general" vertical="bottom" indent="0" readingOrder="0"/>
      <border outline="0">
        <top/>
        <bottom/>
      </border>
    </ndxf>
  </rcc>
  <rfmt sheetId="2" sqref="H75" start="0" length="0">
    <dxf>
      <font>
        <sz val="8"/>
        <color auto="1"/>
        <name val="Open Sans"/>
        <scheme val="none"/>
      </font>
      <numFmt numFmtId="3" formatCode="#,##0"/>
      <alignment horizontal="general" vertical="bottom" indent="0" readingOrder="0"/>
      <border outline="0">
        <top/>
        <bottom/>
      </border>
    </dxf>
  </rfmt>
  <rcc rId="818" sId="2" odxf="1" dxf="1">
    <oc r="I75">
      <f>SUM('P&amp;L'!G29)-I46</f>
    </oc>
    <nc r="I75"/>
    <ndxf>
      <font>
        <sz val="8"/>
        <color auto="1"/>
        <name val="Open Sans"/>
        <scheme val="none"/>
      </font>
      <numFmt numFmtId="3" formatCode="#,##0"/>
      <alignment horizontal="general" vertical="bottom" indent="0" readingOrder="0"/>
      <border outline="0">
        <top/>
        <bottom/>
      </border>
    </ndxf>
  </rcc>
  <rcc rId="819" sId="2" odxf="1" dxf="1">
    <oc r="J75">
      <f>SUM('P&amp;L'!$G$29:H29)-J46</f>
    </oc>
    <nc r="J75"/>
    <ndxf>
      <font>
        <sz val="8"/>
        <color auto="1"/>
        <name val="Open Sans"/>
        <scheme val="none"/>
      </font>
      <numFmt numFmtId="3" formatCode="#,##0"/>
      <alignment horizontal="general" vertical="bottom" indent="0" readingOrder="0"/>
      <border outline="0">
        <top/>
        <bottom/>
      </border>
    </ndxf>
  </rcc>
  <rcc rId="820" sId="2" odxf="1" dxf="1">
    <oc r="K75">
      <f>SUM('P&amp;L'!$G$29:I29)-K46</f>
    </oc>
    <nc r="K75"/>
    <ndxf>
      <font>
        <sz val="8"/>
        <color auto="1"/>
        <name val="Open Sans"/>
        <scheme val="none"/>
      </font>
      <numFmt numFmtId="3" formatCode="#,##0"/>
      <alignment horizontal="general" vertical="bottom" indent="0" readingOrder="0"/>
      <border outline="0">
        <top/>
        <bottom/>
      </border>
    </ndxf>
  </rcc>
  <rcc rId="821" sId="2" odxf="1" dxf="1">
    <oc r="L75">
      <f>SUM('P&amp;L'!$G$29:J29)-L46</f>
    </oc>
    <nc r="L75"/>
    <ndxf>
      <font>
        <sz val="8"/>
        <color auto="1"/>
        <name val="Open Sans"/>
        <scheme val="none"/>
      </font>
      <numFmt numFmtId="3" formatCode="#,##0"/>
      <alignment horizontal="general" vertical="bottom" indent="0" readingOrder="0"/>
      <border outline="0">
        <top/>
        <bottom/>
      </border>
    </ndxf>
  </rcc>
  <rcc rId="822" sId="2" odxf="1" dxf="1">
    <oc r="M75">
      <f>SUM('P&amp;L'!K29)-M46</f>
    </oc>
    <nc r="M75"/>
    <ndxf>
      <font>
        <sz val="8"/>
        <color auto="1"/>
        <name val="Open Sans"/>
        <scheme val="none"/>
      </font>
      <numFmt numFmtId="3" formatCode="#,##0"/>
      <alignment horizontal="general" vertical="bottom" indent="0" readingOrder="0"/>
      <border outline="0">
        <top/>
        <bottom/>
      </border>
    </ndxf>
  </rcc>
  <rcc rId="823" sId="2" odxf="1" dxf="1">
    <oc r="N75">
      <f>SUM('P&amp;L'!$K$29:L29)-N46</f>
    </oc>
    <nc r="N75"/>
    <ndxf>
      <font>
        <sz val="8"/>
        <color auto="1"/>
        <name val="Open Sans"/>
        <scheme val="none"/>
      </font>
      <numFmt numFmtId="3" formatCode="#,##0"/>
      <alignment horizontal="general" vertical="bottom" indent="0" readingOrder="0"/>
      <border outline="0">
        <top/>
        <bottom/>
      </border>
    </ndxf>
  </rcc>
  <rcc rId="824" sId="2" odxf="1" dxf="1">
    <oc r="O75">
      <f>SUM('P&amp;L'!$K$29:M29)-O46</f>
    </oc>
    <nc r="O75"/>
    <ndxf>
      <font>
        <sz val="8"/>
        <color auto="1"/>
        <name val="Open Sans"/>
        <scheme val="none"/>
      </font>
      <numFmt numFmtId="3" formatCode="#,##0"/>
      <alignment horizontal="general" vertical="bottom" indent="0" readingOrder="0"/>
      <border outline="0">
        <top/>
        <bottom/>
      </border>
    </ndxf>
  </rcc>
  <rcc rId="825" sId="2" odxf="1" dxf="1">
    <oc r="P75">
      <f>SUM('P&amp;L'!$K$29:N29)-P46</f>
    </oc>
    <nc r="P75"/>
    <ndxf>
      <font>
        <sz val="8"/>
        <color auto="1"/>
        <name val="Open Sans"/>
        <scheme val="none"/>
      </font>
      <numFmt numFmtId="3" formatCode="#,##0"/>
      <alignment horizontal="general" vertical="bottom" indent="0" readingOrder="0"/>
      <border outline="0">
        <top/>
        <bottom/>
      </border>
    </ndxf>
  </rcc>
  <rcc rId="826" sId="2" odxf="1" dxf="1">
    <oc r="Q75">
      <f>'P&amp;L'!O29-Q46</f>
    </oc>
    <nc r="Q75"/>
    <ndxf>
      <font>
        <sz val="8"/>
        <color auto="1"/>
        <name val="Open Sans"/>
        <scheme val="none"/>
      </font>
      <numFmt numFmtId="3" formatCode="#,##0"/>
      <alignment horizontal="general" vertical="bottom" indent="0" readingOrder="0"/>
      <border outline="0">
        <top/>
        <bottom/>
      </border>
    </ndxf>
  </rcc>
  <rcc rId="827" sId="2" odxf="1" dxf="1">
    <oc r="R75">
      <f>SUM('P&amp;L'!$O$29:P29)-R46</f>
    </oc>
    <nc r="R75"/>
    <ndxf>
      <font>
        <sz val="8"/>
        <color auto="1"/>
        <name val="Open Sans"/>
        <scheme val="none"/>
      </font>
      <numFmt numFmtId="3" formatCode="#,##0"/>
      <alignment horizontal="general" vertical="bottom" indent="0" readingOrder="0"/>
      <border outline="0">
        <top/>
        <bottom/>
      </border>
    </ndxf>
  </rcc>
  <rfmt sheetId="2" sqref="C76" start="0" length="0">
    <dxf>
      <font>
        <sz val="8"/>
        <color auto="1"/>
        <name val="Open Sans"/>
        <scheme val="none"/>
      </font>
    </dxf>
  </rfmt>
  <rfmt sheetId="2" sqref="D76" start="0" length="0">
    <dxf>
      <font>
        <sz val="8"/>
        <color auto="1"/>
        <name val="Open Sans"/>
        <scheme val="none"/>
      </font>
      <numFmt numFmtId="3" formatCode="#,##0"/>
    </dxf>
  </rfmt>
  <rfmt sheetId="2" sqref="E76" start="0" length="0">
    <dxf>
      <font>
        <sz val="8"/>
        <color auto="1"/>
        <name val="Open Sans"/>
        <scheme val="none"/>
      </font>
      <numFmt numFmtId="3" formatCode="#,##0"/>
    </dxf>
  </rfmt>
  <rfmt sheetId="2" sqref="F76" start="0" length="0">
    <dxf>
      <font>
        <sz val="8"/>
        <color auto="1"/>
        <name val="Open Sans"/>
        <scheme val="none"/>
      </font>
      <numFmt numFmtId="3" formatCode="#,##0"/>
    </dxf>
  </rfmt>
  <rfmt sheetId="2" sqref="G76" start="0" length="0">
    <dxf>
      <font>
        <sz val="8"/>
        <color auto="1"/>
        <name val="Open Sans"/>
        <scheme val="none"/>
      </font>
      <numFmt numFmtId="3" formatCode="#,##0"/>
    </dxf>
  </rfmt>
  <rfmt sheetId="2" sqref="H76" start="0" length="0">
    <dxf>
      <font>
        <sz val="8"/>
        <color auto="1"/>
        <name val="Open Sans"/>
        <scheme val="none"/>
      </font>
      <numFmt numFmtId="3" formatCode="#,##0"/>
    </dxf>
  </rfmt>
  <rfmt sheetId="2" sqref="I76" start="0" length="0">
    <dxf>
      <font>
        <sz val="8"/>
        <color auto="1"/>
        <name val="Open Sans"/>
        <scheme val="none"/>
      </font>
      <numFmt numFmtId="3" formatCode="#,##0"/>
    </dxf>
  </rfmt>
  <rfmt sheetId="2" sqref="J76" start="0" length="0">
    <dxf>
      <font>
        <sz val="8"/>
        <color auto="1"/>
        <name val="Open Sans"/>
        <scheme val="none"/>
      </font>
      <numFmt numFmtId="3" formatCode="#,##0"/>
    </dxf>
  </rfmt>
  <rfmt sheetId="2" sqref="K76" start="0" length="0">
    <dxf>
      <font>
        <sz val="8"/>
        <color auto="1"/>
        <name val="Open Sans"/>
        <scheme val="none"/>
      </font>
      <numFmt numFmtId="3" formatCode="#,##0"/>
    </dxf>
  </rfmt>
  <rfmt sheetId="2" sqref="L76" start="0" length="0">
    <dxf>
      <font>
        <sz val="8"/>
        <color auto="1"/>
        <name val="Open Sans"/>
        <scheme val="none"/>
      </font>
      <numFmt numFmtId="3" formatCode="#,##0"/>
    </dxf>
  </rfmt>
  <rfmt sheetId="2" sqref="M76" start="0" length="0">
    <dxf>
      <font>
        <sz val="8"/>
        <color auto="1"/>
        <name val="Open Sans"/>
        <scheme val="none"/>
      </font>
      <numFmt numFmtId="3" formatCode="#,##0"/>
    </dxf>
  </rfmt>
  <rfmt sheetId="2" sqref="N76" start="0" length="0">
    <dxf>
      <font>
        <sz val="8"/>
        <color auto="1"/>
        <name val="Open Sans"/>
        <scheme val="none"/>
      </font>
      <numFmt numFmtId="3" formatCode="#,##0"/>
    </dxf>
  </rfmt>
  <rfmt sheetId="2" sqref="O76" start="0" length="0">
    <dxf>
      <font>
        <sz val="8"/>
        <color auto="1"/>
        <name val="Open Sans"/>
        <scheme val="none"/>
      </font>
      <numFmt numFmtId="3" formatCode="#,##0"/>
    </dxf>
  </rfmt>
  <rfmt sheetId="2" sqref="P76" start="0" length="0">
    <dxf>
      <font>
        <sz val="8"/>
        <color auto="1"/>
        <name val="Open Sans"/>
        <scheme val="none"/>
      </font>
      <numFmt numFmtId="3" formatCode="#,##0"/>
    </dxf>
  </rfmt>
  <rfmt sheetId="2" sqref="Q76" start="0" length="0">
    <dxf>
      <font>
        <sz val="8"/>
        <color auto="1"/>
        <name val="Open Sans"/>
        <scheme val="none"/>
      </font>
      <numFmt numFmtId="3" formatCode="#,##0"/>
    </dxf>
  </rfmt>
  <rfmt sheetId="2" sqref="R76" start="0" length="0">
    <dxf>
      <font>
        <sz val="8"/>
        <color auto="1"/>
        <name val="Open Sans"/>
        <scheme val="none"/>
      </font>
      <numFmt numFmtId="3" formatCode="#,##0"/>
    </dxf>
  </rfmt>
  <rfmt sheetId="2" sqref="C77" start="0" length="0">
    <dxf>
      <font>
        <sz val="8"/>
        <color auto="1"/>
        <name val="Open Sans"/>
        <scheme val="none"/>
      </font>
    </dxf>
  </rfmt>
  <rfmt sheetId="2" sqref="D77" start="0" length="0">
    <dxf>
      <font>
        <sz val="8"/>
        <color auto="1"/>
        <name val="Open Sans"/>
        <scheme val="none"/>
      </font>
      <numFmt numFmtId="3" formatCode="#,##0"/>
    </dxf>
  </rfmt>
  <rfmt sheetId="2" sqref="E77" start="0" length="0">
    <dxf>
      <font>
        <sz val="8"/>
        <color auto="1"/>
        <name val="Open Sans"/>
        <scheme val="none"/>
      </font>
      <numFmt numFmtId="3" formatCode="#,##0"/>
    </dxf>
  </rfmt>
  <rfmt sheetId="2" sqref="F77" start="0" length="0">
    <dxf>
      <font>
        <sz val="8"/>
        <color auto="1"/>
        <name val="Open Sans"/>
        <scheme val="none"/>
      </font>
      <numFmt numFmtId="3" formatCode="#,##0"/>
    </dxf>
  </rfmt>
  <rfmt sheetId="2" sqref="G77" start="0" length="0">
    <dxf>
      <font>
        <sz val="8"/>
        <color auto="1"/>
        <name val="Open Sans"/>
        <scheme val="none"/>
      </font>
      <numFmt numFmtId="3" formatCode="#,##0"/>
    </dxf>
  </rfmt>
  <rfmt sheetId="2" sqref="H77" start="0" length="0">
    <dxf>
      <font>
        <sz val="8"/>
        <color auto="1"/>
        <name val="Open Sans"/>
        <scheme val="none"/>
      </font>
      <numFmt numFmtId="3" formatCode="#,##0"/>
    </dxf>
  </rfmt>
  <rfmt sheetId="2" sqref="I77" start="0" length="0">
    <dxf>
      <font>
        <sz val="8"/>
        <color auto="1"/>
        <name val="Open Sans"/>
        <scheme val="none"/>
      </font>
      <numFmt numFmtId="3" formatCode="#,##0"/>
    </dxf>
  </rfmt>
  <rfmt sheetId="2" sqref="J77" start="0" length="0">
    <dxf>
      <font>
        <sz val="8"/>
        <color auto="1"/>
        <name val="Open Sans"/>
        <scheme val="none"/>
      </font>
      <numFmt numFmtId="3" formatCode="#,##0"/>
    </dxf>
  </rfmt>
  <rfmt sheetId="2" sqref="K77" start="0" length="0">
    <dxf>
      <font>
        <sz val="8"/>
        <color auto="1"/>
        <name val="Open Sans"/>
        <scheme val="none"/>
      </font>
      <numFmt numFmtId="3" formatCode="#,##0"/>
    </dxf>
  </rfmt>
  <rfmt sheetId="2" sqref="L77" start="0" length="0">
    <dxf>
      <font>
        <sz val="8"/>
        <color auto="1"/>
        <name val="Open Sans"/>
        <scheme val="none"/>
      </font>
      <numFmt numFmtId="3" formatCode="#,##0"/>
    </dxf>
  </rfmt>
  <rfmt sheetId="2" sqref="M77" start="0" length="0">
    <dxf>
      <font>
        <sz val="8"/>
        <color auto="1"/>
        <name val="Open Sans"/>
        <scheme val="none"/>
      </font>
      <numFmt numFmtId="3" formatCode="#,##0"/>
    </dxf>
  </rfmt>
  <rfmt sheetId="2" sqref="N77" start="0" length="0">
    <dxf>
      <font>
        <sz val="8"/>
        <color auto="1"/>
        <name val="Open Sans"/>
        <scheme val="none"/>
      </font>
      <numFmt numFmtId="3" formatCode="#,##0"/>
    </dxf>
  </rfmt>
  <rfmt sheetId="2" sqref="O77" start="0" length="0">
    <dxf>
      <font>
        <sz val="8"/>
        <color auto="1"/>
        <name val="Open Sans"/>
        <scheme val="none"/>
      </font>
      <numFmt numFmtId="3" formatCode="#,##0"/>
    </dxf>
  </rfmt>
  <rfmt sheetId="2" sqref="P77" start="0" length="0">
    <dxf>
      <font>
        <sz val="8"/>
        <color auto="1"/>
        <name val="Open Sans"/>
        <scheme val="none"/>
      </font>
      <numFmt numFmtId="3" formatCode="#,##0"/>
    </dxf>
  </rfmt>
  <rfmt sheetId="2" sqref="Q77" start="0" length="0">
    <dxf>
      <font>
        <sz val="8"/>
        <color auto="1"/>
        <name val="Open Sans"/>
        <scheme val="none"/>
      </font>
      <numFmt numFmtId="3" formatCode="#,##0"/>
    </dxf>
  </rfmt>
  <rfmt sheetId="2" sqref="R77" start="0" length="0">
    <dxf>
      <font>
        <sz val="8"/>
        <color auto="1"/>
        <name val="Open Sans"/>
        <scheme val="none"/>
      </font>
      <numFmt numFmtId="3" formatCode="#,##0"/>
    </dxf>
  </rfmt>
  <rfmt sheetId="2" sqref="C78" start="0" length="0">
    <dxf>
      <font>
        <sz val="8"/>
        <color auto="1"/>
        <name val="Open Sans"/>
        <scheme val="none"/>
      </font>
    </dxf>
  </rfmt>
  <rfmt sheetId="2" sqref="D78" start="0" length="0">
    <dxf>
      <font>
        <sz val="8"/>
        <color auto="1"/>
        <name val="Open Sans"/>
        <scheme val="none"/>
      </font>
      <numFmt numFmtId="3" formatCode="#,##0"/>
    </dxf>
  </rfmt>
  <rfmt sheetId="2" sqref="E78" start="0" length="0">
    <dxf>
      <font>
        <sz val="8"/>
        <color auto="1"/>
        <name val="Open Sans"/>
        <scheme val="none"/>
      </font>
      <numFmt numFmtId="3" formatCode="#,##0"/>
    </dxf>
  </rfmt>
  <rfmt sheetId="2" sqref="F78" start="0" length="0">
    <dxf>
      <font>
        <sz val="8"/>
        <color auto="1"/>
        <name val="Open Sans"/>
        <scheme val="none"/>
      </font>
      <numFmt numFmtId="3" formatCode="#,##0"/>
    </dxf>
  </rfmt>
  <rfmt sheetId="2" sqref="G78" start="0" length="0">
    <dxf>
      <font>
        <sz val="8"/>
        <color auto="1"/>
        <name val="Open Sans"/>
        <scheme val="none"/>
      </font>
      <numFmt numFmtId="3" formatCode="#,##0"/>
    </dxf>
  </rfmt>
  <rfmt sheetId="2" sqref="H78" start="0" length="0">
    <dxf>
      <font>
        <sz val="8"/>
        <color auto="1"/>
        <name val="Open Sans"/>
        <scheme val="none"/>
      </font>
      <numFmt numFmtId="3" formatCode="#,##0"/>
    </dxf>
  </rfmt>
  <rfmt sheetId="2" sqref="I78" start="0" length="0">
    <dxf>
      <font>
        <sz val="8"/>
        <color auto="1"/>
        <name val="Open Sans"/>
        <scheme val="none"/>
      </font>
      <numFmt numFmtId="3" formatCode="#,##0"/>
    </dxf>
  </rfmt>
  <rfmt sheetId="2" sqref="J78" start="0" length="0">
    <dxf>
      <font>
        <sz val="8"/>
        <color auto="1"/>
        <name val="Open Sans"/>
        <scheme val="none"/>
      </font>
      <numFmt numFmtId="3" formatCode="#,##0"/>
    </dxf>
  </rfmt>
  <rfmt sheetId="2" sqref="K78" start="0" length="0">
    <dxf>
      <font>
        <sz val="8"/>
        <color auto="1"/>
        <name val="Open Sans"/>
        <scheme val="none"/>
      </font>
      <numFmt numFmtId="3" formatCode="#,##0"/>
    </dxf>
  </rfmt>
  <rfmt sheetId="2" sqref="L78" start="0" length="0">
    <dxf>
      <font>
        <sz val="8"/>
        <color auto="1"/>
        <name val="Open Sans"/>
        <scheme val="none"/>
      </font>
      <numFmt numFmtId="3" formatCode="#,##0"/>
    </dxf>
  </rfmt>
  <rfmt sheetId="2" sqref="M78" start="0" length="0">
    <dxf>
      <font>
        <sz val="8"/>
        <color auto="1"/>
        <name val="Open Sans"/>
        <scheme val="none"/>
      </font>
      <numFmt numFmtId="3" formatCode="#,##0"/>
    </dxf>
  </rfmt>
  <rfmt sheetId="2" sqref="N78" start="0" length="0">
    <dxf>
      <font>
        <sz val="8"/>
        <color auto="1"/>
        <name val="Open Sans"/>
        <scheme val="none"/>
      </font>
      <numFmt numFmtId="3" formatCode="#,##0"/>
    </dxf>
  </rfmt>
  <rfmt sheetId="2" sqref="O78" start="0" length="0">
    <dxf>
      <font>
        <sz val="8"/>
        <color auto="1"/>
        <name val="Open Sans"/>
        <scheme val="none"/>
      </font>
      <numFmt numFmtId="3" formatCode="#,##0"/>
    </dxf>
  </rfmt>
  <rfmt sheetId="2" sqref="P78" start="0" length="0">
    <dxf>
      <font>
        <sz val="8"/>
        <color auto="1"/>
        <name val="Open Sans"/>
        <scheme val="none"/>
      </font>
      <numFmt numFmtId="3" formatCode="#,##0"/>
    </dxf>
  </rfmt>
  <rfmt sheetId="2" sqref="Q78" start="0" length="0">
    <dxf>
      <font>
        <sz val="8"/>
        <color auto="1"/>
        <name val="Open Sans"/>
        <scheme val="none"/>
      </font>
      <numFmt numFmtId="3" formatCode="#,##0"/>
    </dxf>
  </rfmt>
  <rfmt sheetId="2" sqref="R78" start="0" length="0">
    <dxf>
      <font>
        <sz val="8"/>
        <color auto="1"/>
        <name val="Open Sans"/>
        <scheme val="none"/>
      </font>
      <numFmt numFmtId="3" formatCode="#,##0"/>
    </dxf>
  </rfmt>
  <rfmt sheetId="2" sqref="C79" start="0" length="0">
    <dxf>
      <font>
        <sz val="8"/>
        <color auto="1"/>
        <name val="Open Sans"/>
        <scheme val="none"/>
      </font>
    </dxf>
  </rfmt>
  <rfmt sheetId="2" sqref="D79" start="0" length="0">
    <dxf>
      <font>
        <sz val="8"/>
        <color auto="1"/>
        <name val="Open Sans"/>
        <scheme val="none"/>
      </font>
      <numFmt numFmtId="3" formatCode="#,##0"/>
    </dxf>
  </rfmt>
  <rfmt sheetId="2" sqref="E79" start="0" length="0">
    <dxf>
      <font>
        <sz val="8"/>
        <color auto="1"/>
        <name val="Open Sans"/>
        <scheme val="none"/>
      </font>
      <numFmt numFmtId="3" formatCode="#,##0"/>
    </dxf>
  </rfmt>
  <rfmt sheetId="2" sqref="F79" start="0" length="0">
    <dxf>
      <font>
        <sz val="8"/>
        <color auto="1"/>
        <name val="Open Sans"/>
        <scheme val="none"/>
      </font>
      <numFmt numFmtId="3" formatCode="#,##0"/>
    </dxf>
  </rfmt>
  <rfmt sheetId="2" sqref="G79" start="0" length="0">
    <dxf>
      <font>
        <sz val="8"/>
        <color auto="1"/>
        <name val="Open Sans"/>
        <scheme val="none"/>
      </font>
      <numFmt numFmtId="3" formatCode="#,##0"/>
    </dxf>
  </rfmt>
  <rfmt sheetId="2" sqref="H79" start="0" length="0">
    <dxf>
      <font>
        <sz val="8"/>
        <color auto="1"/>
        <name val="Open Sans"/>
        <scheme val="none"/>
      </font>
      <numFmt numFmtId="3" formatCode="#,##0"/>
    </dxf>
  </rfmt>
  <rfmt sheetId="2" sqref="I79" start="0" length="0">
    <dxf>
      <font>
        <sz val="8"/>
        <color auto="1"/>
        <name val="Open Sans"/>
        <scheme val="none"/>
      </font>
      <numFmt numFmtId="3" formatCode="#,##0"/>
    </dxf>
  </rfmt>
  <rfmt sheetId="2" sqref="J79" start="0" length="0">
    <dxf>
      <font>
        <sz val="8"/>
        <color auto="1"/>
        <name val="Open Sans"/>
        <scheme val="none"/>
      </font>
      <numFmt numFmtId="3" formatCode="#,##0"/>
    </dxf>
  </rfmt>
  <rfmt sheetId="2" sqref="K79" start="0" length="0">
    <dxf>
      <font>
        <sz val="8"/>
        <color auto="1"/>
        <name val="Open Sans"/>
        <scheme val="none"/>
      </font>
      <numFmt numFmtId="3" formatCode="#,##0"/>
    </dxf>
  </rfmt>
  <rfmt sheetId="2" sqref="L79" start="0" length="0">
    <dxf>
      <font>
        <sz val="8"/>
        <color auto="1"/>
        <name val="Open Sans"/>
        <scheme val="none"/>
      </font>
      <numFmt numFmtId="3" formatCode="#,##0"/>
    </dxf>
  </rfmt>
  <rfmt sheetId="2" sqref="M79" start="0" length="0">
    <dxf>
      <font>
        <sz val="8"/>
        <color auto="1"/>
        <name val="Open Sans"/>
        <scheme val="none"/>
      </font>
      <numFmt numFmtId="3" formatCode="#,##0"/>
    </dxf>
  </rfmt>
  <rfmt sheetId="2" sqref="N79" start="0" length="0">
    <dxf>
      <font>
        <sz val="8"/>
        <color auto="1"/>
        <name val="Open Sans"/>
        <scheme val="none"/>
      </font>
      <numFmt numFmtId="3" formatCode="#,##0"/>
    </dxf>
  </rfmt>
  <rfmt sheetId="2" sqref="O79" start="0" length="0">
    <dxf>
      <font>
        <sz val="8"/>
        <color auto="1"/>
        <name val="Open Sans"/>
        <scheme val="none"/>
      </font>
      <numFmt numFmtId="3" formatCode="#,##0"/>
    </dxf>
  </rfmt>
  <rfmt sheetId="2" sqref="P79" start="0" length="0">
    <dxf>
      <font>
        <sz val="8"/>
        <color auto="1"/>
        <name val="Open Sans"/>
        <scheme val="none"/>
      </font>
      <numFmt numFmtId="3" formatCode="#,##0"/>
    </dxf>
  </rfmt>
  <rfmt sheetId="2" sqref="Q79" start="0" length="0">
    <dxf>
      <font>
        <sz val="8"/>
        <color auto="1"/>
        <name val="Open Sans"/>
        <scheme val="none"/>
      </font>
      <numFmt numFmtId="3" formatCode="#,##0"/>
    </dxf>
  </rfmt>
  <rfmt sheetId="2" sqref="R79" start="0" length="0">
    <dxf>
      <font>
        <sz val="8"/>
        <color auto="1"/>
        <name val="Open Sans"/>
        <scheme val="none"/>
      </font>
      <numFmt numFmtId="3" formatCode="#,##0"/>
    </dxf>
  </rfmt>
  <rfmt sheetId="2" sqref="C80" start="0" length="0">
    <dxf>
      <font>
        <sz val="8"/>
        <color auto="1"/>
        <name val="Open Sans"/>
        <scheme val="none"/>
      </font>
    </dxf>
  </rfmt>
  <rfmt sheetId="2" sqref="D80" start="0" length="0">
    <dxf>
      <font>
        <sz val="8"/>
        <color auto="1"/>
        <name val="Open Sans"/>
        <scheme val="none"/>
      </font>
      <numFmt numFmtId="3" formatCode="#,##0"/>
    </dxf>
  </rfmt>
  <rfmt sheetId="2" sqref="E80" start="0" length="0">
    <dxf>
      <font>
        <sz val="8"/>
        <color auto="1"/>
        <name val="Open Sans"/>
        <scheme val="none"/>
      </font>
      <numFmt numFmtId="3" formatCode="#,##0"/>
    </dxf>
  </rfmt>
  <rfmt sheetId="2" sqref="F80" start="0" length="0">
    <dxf>
      <font>
        <sz val="8"/>
        <color auto="1"/>
        <name val="Open Sans"/>
        <scheme val="none"/>
      </font>
      <numFmt numFmtId="3" formatCode="#,##0"/>
    </dxf>
  </rfmt>
  <rfmt sheetId="2" sqref="G80" start="0" length="0">
    <dxf>
      <font>
        <sz val="8"/>
        <color auto="1"/>
        <name val="Open Sans"/>
        <scheme val="none"/>
      </font>
      <numFmt numFmtId="3" formatCode="#,##0"/>
    </dxf>
  </rfmt>
  <rfmt sheetId="2" sqref="H80" start="0" length="0">
    <dxf>
      <font>
        <sz val="8"/>
        <color auto="1"/>
        <name val="Open Sans"/>
        <scheme val="none"/>
      </font>
      <numFmt numFmtId="3" formatCode="#,##0"/>
    </dxf>
  </rfmt>
  <rfmt sheetId="2" sqref="I80" start="0" length="0">
    <dxf>
      <font>
        <sz val="8"/>
        <color auto="1"/>
        <name val="Open Sans"/>
        <scheme val="none"/>
      </font>
      <numFmt numFmtId="3" formatCode="#,##0"/>
    </dxf>
  </rfmt>
  <rfmt sheetId="2" sqref="J80" start="0" length="0">
    <dxf>
      <font>
        <sz val="8"/>
        <color auto="1"/>
        <name val="Open Sans"/>
        <scheme val="none"/>
      </font>
      <numFmt numFmtId="3" formatCode="#,##0"/>
    </dxf>
  </rfmt>
  <rfmt sheetId="2" sqref="K80" start="0" length="0">
    <dxf>
      <font>
        <sz val="8"/>
        <color auto="1"/>
        <name val="Open Sans"/>
        <scheme val="none"/>
      </font>
      <numFmt numFmtId="3" formatCode="#,##0"/>
    </dxf>
  </rfmt>
  <rfmt sheetId="2" sqref="L80" start="0" length="0">
    <dxf>
      <font>
        <sz val="8"/>
        <color auto="1"/>
        <name val="Open Sans"/>
        <scheme val="none"/>
      </font>
      <numFmt numFmtId="3" formatCode="#,##0"/>
    </dxf>
  </rfmt>
  <rfmt sheetId="2" sqref="M80" start="0" length="0">
    <dxf>
      <font>
        <sz val="8"/>
        <color auto="1"/>
        <name val="Open Sans"/>
        <scheme val="none"/>
      </font>
      <numFmt numFmtId="3" formatCode="#,##0"/>
    </dxf>
  </rfmt>
  <rfmt sheetId="2" sqref="N80" start="0" length="0">
    <dxf>
      <font>
        <sz val="8"/>
        <color auto="1"/>
        <name val="Open Sans"/>
        <scheme val="none"/>
      </font>
      <numFmt numFmtId="3" formatCode="#,##0"/>
    </dxf>
  </rfmt>
  <rfmt sheetId="2" sqref="O80" start="0" length="0">
    <dxf>
      <font>
        <sz val="8"/>
        <color auto="1"/>
        <name val="Open Sans"/>
        <scheme val="none"/>
      </font>
      <numFmt numFmtId="3" formatCode="#,##0"/>
    </dxf>
  </rfmt>
  <rfmt sheetId="2" sqref="P80" start="0" length="0">
    <dxf>
      <font>
        <sz val="8"/>
        <color auto="1"/>
        <name val="Open Sans"/>
        <scheme val="none"/>
      </font>
      <numFmt numFmtId="3" formatCode="#,##0"/>
    </dxf>
  </rfmt>
  <rfmt sheetId="2" sqref="Q80" start="0" length="0">
    <dxf>
      <font>
        <sz val="8"/>
        <color auto="1"/>
        <name val="Open Sans"/>
        <scheme val="none"/>
      </font>
      <numFmt numFmtId="3" formatCode="#,##0"/>
    </dxf>
  </rfmt>
  <rfmt sheetId="2" sqref="R80" start="0" length="0">
    <dxf>
      <font>
        <sz val="8"/>
        <color auto="1"/>
        <name val="Open Sans"/>
        <scheme val="none"/>
      </font>
      <numFmt numFmtId="3" formatCode="#,##0"/>
    </dxf>
  </rfmt>
  <rfmt sheetId="2" sqref="C81" start="0" length="0">
    <dxf>
      <font>
        <sz val="8"/>
        <color auto="1"/>
        <name val="Open Sans"/>
        <scheme val="none"/>
      </font>
    </dxf>
  </rfmt>
  <rfmt sheetId="2" sqref="D81" start="0" length="0">
    <dxf>
      <font>
        <sz val="8"/>
        <color auto="1"/>
        <name val="Open Sans"/>
        <scheme val="none"/>
      </font>
      <numFmt numFmtId="3" formatCode="#,##0"/>
    </dxf>
  </rfmt>
  <rfmt sheetId="2" sqref="E81" start="0" length="0">
    <dxf>
      <font>
        <sz val="8"/>
        <color auto="1"/>
        <name val="Open Sans"/>
        <scheme val="none"/>
      </font>
      <numFmt numFmtId="3" formatCode="#,##0"/>
    </dxf>
  </rfmt>
  <rfmt sheetId="2" sqref="F81" start="0" length="0">
    <dxf>
      <font>
        <sz val="8"/>
        <color auto="1"/>
        <name val="Open Sans"/>
        <scheme val="none"/>
      </font>
      <numFmt numFmtId="3" formatCode="#,##0"/>
    </dxf>
  </rfmt>
  <rfmt sheetId="2" sqref="G81" start="0" length="0">
    <dxf>
      <font>
        <sz val="8"/>
        <color auto="1"/>
        <name val="Open Sans"/>
        <scheme val="none"/>
      </font>
      <numFmt numFmtId="3" formatCode="#,##0"/>
    </dxf>
  </rfmt>
  <rfmt sheetId="2" sqref="H81" start="0" length="0">
    <dxf>
      <font>
        <sz val="8"/>
        <color auto="1"/>
        <name val="Open Sans"/>
        <scheme val="none"/>
      </font>
      <numFmt numFmtId="3" formatCode="#,##0"/>
    </dxf>
  </rfmt>
  <rfmt sheetId="2" sqref="I81" start="0" length="0">
    <dxf>
      <font>
        <sz val="8"/>
        <color auto="1"/>
        <name val="Open Sans"/>
        <scheme val="none"/>
      </font>
      <numFmt numFmtId="3" formatCode="#,##0"/>
    </dxf>
  </rfmt>
  <rfmt sheetId="2" sqref="J81" start="0" length="0">
    <dxf>
      <font>
        <sz val="8"/>
        <color auto="1"/>
        <name val="Open Sans"/>
        <scheme val="none"/>
      </font>
      <numFmt numFmtId="3" formatCode="#,##0"/>
    </dxf>
  </rfmt>
  <rfmt sheetId="2" sqref="K81" start="0" length="0">
    <dxf>
      <font>
        <sz val="8"/>
        <color auto="1"/>
        <name val="Open Sans"/>
        <scheme val="none"/>
      </font>
      <numFmt numFmtId="3" formatCode="#,##0"/>
    </dxf>
  </rfmt>
  <rfmt sheetId="2" sqref="L81" start="0" length="0">
    <dxf>
      <font>
        <sz val="8"/>
        <color auto="1"/>
        <name val="Open Sans"/>
        <scheme val="none"/>
      </font>
      <numFmt numFmtId="3" formatCode="#,##0"/>
    </dxf>
  </rfmt>
  <rfmt sheetId="2" sqref="M81" start="0" length="0">
    <dxf>
      <font>
        <sz val="8"/>
        <color auto="1"/>
        <name val="Open Sans"/>
        <scheme val="none"/>
      </font>
      <numFmt numFmtId="3" formatCode="#,##0"/>
    </dxf>
  </rfmt>
  <rfmt sheetId="2" sqref="N81" start="0" length="0">
    <dxf>
      <font>
        <sz val="8"/>
        <color auto="1"/>
        <name val="Open Sans"/>
        <scheme val="none"/>
      </font>
      <numFmt numFmtId="3" formatCode="#,##0"/>
    </dxf>
  </rfmt>
  <rfmt sheetId="2" sqref="O81" start="0" length="0">
    <dxf>
      <font>
        <sz val="8"/>
        <color auto="1"/>
        <name val="Open Sans"/>
        <scheme val="none"/>
      </font>
      <numFmt numFmtId="3" formatCode="#,##0"/>
    </dxf>
  </rfmt>
  <rfmt sheetId="2" sqref="P81" start="0" length="0">
    <dxf>
      <font>
        <sz val="8"/>
        <color auto="1"/>
        <name val="Open Sans"/>
        <scheme val="none"/>
      </font>
      <numFmt numFmtId="3" formatCode="#,##0"/>
    </dxf>
  </rfmt>
  <rfmt sheetId="2" sqref="Q81" start="0" length="0">
    <dxf>
      <font>
        <sz val="8"/>
        <color auto="1"/>
        <name val="Open Sans"/>
        <scheme val="none"/>
      </font>
      <numFmt numFmtId="3" formatCode="#,##0"/>
    </dxf>
  </rfmt>
  <rfmt sheetId="2" sqref="R81" start="0" length="0">
    <dxf>
      <font>
        <sz val="8"/>
        <color auto="1"/>
        <name val="Open Sans"/>
        <scheme val="none"/>
      </font>
      <numFmt numFmtId="3" formatCode="#,##0"/>
    </dxf>
  </rfmt>
  <rfmt sheetId="2" sqref="C82" start="0" length="0">
    <dxf>
      <font>
        <sz val="8"/>
        <color auto="1"/>
        <name val="Open Sans"/>
        <scheme val="none"/>
      </font>
    </dxf>
  </rfmt>
  <rfmt sheetId="2" sqref="D82" start="0" length="0">
    <dxf>
      <font>
        <sz val="8"/>
        <color auto="1"/>
        <name val="Open Sans"/>
        <scheme val="none"/>
      </font>
      <numFmt numFmtId="3" formatCode="#,##0"/>
    </dxf>
  </rfmt>
  <rfmt sheetId="2" sqref="E82" start="0" length="0">
    <dxf>
      <font>
        <sz val="8"/>
        <color auto="1"/>
        <name val="Open Sans"/>
        <scheme val="none"/>
      </font>
      <numFmt numFmtId="3" formatCode="#,##0"/>
    </dxf>
  </rfmt>
  <rfmt sheetId="2" sqref="F82" start="0" length="0">
    <dxf>
      <font>
        <sz val="8"/>
        <color auto="1"/>
        <name val="Open Sans"/>
        <scheme val="none"/>
      </font>
      <numFmt numFmtId="3" formatCode="#,##0"/>
    </dxf>
  </rfmt>
  <rfmt sheetId="2" sqref="G82" start="0" length="0">
    <dxf>
      <font>
        <sz val="8"/>
        <color auto="1"/>
        <name val="Open Sans"/>
        <scheme val="none"/>
      </font>
      <numFmt numFmtId="3" formatCode="#,##0"/>
    </dxf>
  </rfmt>
  <rfmt sheetId="2" sqref="H82" start="0" length="0">
    <dxf>
      <font>
        <sz val="8"/>
        <color auto="1"/>
        <name val="Open Sans"/>
        <scheme val="none"/>
      </font>
      <numFmt numFmtId="3" formatCode="#,##0"/>
    </dxf>
  </rfmt>
  <rfmt sheetId="2" sqref="I82" start="0" length="0">
    <dxf>
      <font>
        <sz val="8"/>
        <color auto="1"/>
        <name val="Open Sans"/>
        <scheme val="none"/>
      </font>
      <numFmt numFmtId="3" formatCode="#,##0"/>
    </dxf>
  </rfmt>
  <rfmt sheetId="2" sqref="J82" start="0" length="0">
    <dxf>
      <font>
        <sz val="8"/>
        <color auto="1"/>
        <name val="Open Sans"/>
        <scheme val="none"/>
      </font>
      <numFmt numFmtId="3" formatCode="#,##0"/>
    </dxf>
  </rfmt>
  <rfmt sheetId="2" sqref="K82" start="0" length="0">
    <dxf>
      <font>
        <sz val="8"/>
        <color auto="1"/>
        <name val="Open Sans"/>
        <scheme val="none"/>
      </font>
      <numFmt numFmtId="3" formatCode="#,##0"/>
    </dxf>
  </rfmt>
  <rfmt sheetId="2" sqref="L82" start="0" length="0">
    <dxf>
      <font>
        <sz val="8"/>
        <color auto="1"/>
        <name val="Open Sans"/>
        <scheme val="none"/>
      </font>
      <numFmt numFmtId="3" formatCode="#,##0"/>
    </dxf>
  </rfmt>
  <rfmt sheetId="2" sqref="M82" start="0" length="0">
    <dxf>
      <font>
        <sz val="8"/>
        <color auto="1"/>
        <name val="Open Sans"/>
        <scheme val="none"/>
      </font>
      <numFmt numFmtId="3" formatCode="#,##0"/>
    </dxf>
  </rfmt>
  <rfmt sheetId="2" sqref="N82" start="0" length="0">
    <dxf>
      <font>
        <sz val="8"/>
        <color auto="1"/>
        <name val="Open Sans"/>
        <scheme val="none"/>
      </font>
      <numFmt numFmtId="3" formatCode="#,##0"/>
    </dxf>
  </rfmt>
  <rfmt sheetId="2" sqref="O82" start="0" length="0">
    <dxf>
      <font>
        <sz val="8"/>
        <color auto="1"/>
        <name val="Open Sans"/>
        <scheme val="none"/>
      </font>
      <numFmt numFmtId="3" formatCode="#,##0"/>
    </dxf>
  </rfmt>
  <rfmt sheetId="2" sqref="P82" start="0" length="0">
    <dxf>
      <font>
        <sz val="8"/>
        <color auto="1"/>
        <name val="Open Sans"/>
        <scheme val="none"/>
      </font>
      <numFmt numFmtId="3" formatCode="#,##0"/>
    </dxf>
  </rfmt>
  <rfmt sheetId="2" sqref="Q82" start="0" length="0">
    <dxf>
      <font>
        <sz val="8"/>
        <color auto="1"/>
        <name val="Open Sans"/>
        <scheme val="none"/>
      </font>
      <numFmt numFmtId="3" formatCode="#,##0"/>
    </dxf>
  </rfmt>
  <rfmt sheetId="2" sqref="R82" start="0" length="0">
    <dxf>
      <font>
        <sz val="8"/>
        <color auto="1"/>
        <name val="Open Sans"/>
        <scheme val="none"/>
      </font>
      <numFmt numFmtId="3" formatCode="#,##0"/>
    </dxf>
  </rfmt>
  <rcc rId="828" sId="3" numFmtId="4">
    <oc r="C2">
      <f>SUM(C3:C4,C6,C7:C10)</f>
    </oc>
    <nc r="C2">
      <v>1559802</v>
    </nc>
  </rcc>
  <rcc rId="829" sId="3" numFmtId="4">
    <oc r="D2">
      <f>SUM(D3:D4,D6,D7:D10)</f>
    </oc>
    <nc r="D2">
      <v>1620968</v>
    </nc>
  </rcc>
  <rcc rId="830" sId="3" numFmtId="4">
    <oc r="E2">
      <f>SUM(E3:E4,E6,E7:E10)</f>
    </oc>
    <nc r="E2">
      <v>1663808</v>
    </nc>
  </rcc>
  <rcc rId="831" sId="3" numFmtId="4">
    <oc r="F2">
      <f>SUM(F3:F4,F6,F7:F10)</f>
    </oc>
    <nc r="F2">
      <v>1684729</v>
    </nc>
  </rcc>
  <rcc rId="832" sId="3" numFmtId="4">
    <oc r="G2">
      <f>SUM(G3:G4,G6,G7:G10)</f>
    </oc>
    <nc r="G2">
      <v>1688501</v>
    </nc>
  </rcc>
  <rcc rId="833" sId="3" numFmtId="4">
    <oc r="H2">
      <f>SUM(H3:H4,H6,H7:H10)</f>
    </oc>
    <nc r="H2">
      <v>1736743</v>
    </nc>
  </rcc>
  <rcc rId="834" sId="3" numFmtId="4">
    <oc r="I2">
      <f>SUM(I3:I4,I6,I7:I10)</f>
    </oc>
    <nc r="I2">
      <v>1805709</v>
    </nc>
  </rcc>
  <rcc rId="835" sId="3" numFmtId="4">
    <oc r="J2">
      <f>SUM(J3:J4,J6,J7:J10)</f>
    </oc>
    <nc r="J2">
      <v>1982843</v>
    </nc>
  </rcc>
  <rcc rId="836" sId="3" numFmtId="4">
    <oc r="K2">
      <f>SUM(K3:K4,K6,K7:K10)</f>
    </oc>
    <nc r="K2">
      <v>2081699</v>
    </nc>
  </rcc>
  <rcc rId="837" sId="3" numFmtId="4">
    <oc r="L2">
      <f>SUM(L3:L4,L6,L7:L10)</f>
    </oc>
    <nc r="L2">
      <v>2116449</v>
    </nc>
  </rcc>
  <rcc rId="838" sId="3" numFmtId="4">
    <oc r="M2">
      <f>SUM(M3:M4,M6,M7:M10)</f>
    </oc>
    <nc r="M2">
      <v>2166156</v>
    </nc>
  </rcc>
  <rcc rId="839" sId="3" numFmtId="4">
    <oc r="N2">
      <f>SUM(N3:N4,N6,N7:N10)</f>
    </oc>
    <nc r="N2">
      <v>2097532</v>
    </nc>
  </rcc>
  <rcc rId="840" sId="3" numFmtId="4">
    <oc r="O2">
      <f>SUM(O3:O4,O6,O7:O10)</f>
    </oc>
    <nc r="O2">
      <v>2050090</v>
    </nc>
  </rcc>
  <rcc rId="841" sId="3" numFmtId="4">
    <oc r="P2">
      <f>SUM(P3:P4,P6,P7:P10)</f>
    </oc>
    <nc r="P2">
      <v>1758240</v>
    </nc>
  </rcc>
  <rcc rId="842" sId="3" numFmtId="34">
    <oc r="G3">
      <f>G12+G20+G23</f>
    </oc>
    <nc r="G3">
      <v>496216</v>
    </nc>
  </rcc>
  <rcc rId="843" sId="3" numFmtId="34">
    <oc r="H3">
      <f>H12+H20+H23</f>
    </oc>
    <nc r="H3">
      <v>511595</v>
    </nc>
  </rcc>
  <rcc rId="844" sId="3" numFmtId="34">
    <oc r="I3">
      <f>I12+I20+I23</f>
    </oc>
    <nc r="I3">
      <v>534737</v>
    </nc>
  </rcc>
  <rcc rId="845" sId="3" numFmtId="34">
    <oc r="J3">
      <f>J12+J20+J23</f>
    </oc>
    <nc r="J3">
      <v>580009</v>
    </nc>
  </rcc>
  <rcc rId="846" sId="3" numFmtId="34">
    <oc r="K3">
      <f>K12+K20+K23</f>
    </oc>
    <nc r="K3">
      <v>612516</v>
    </nc>
  </rcc>
  <rcc rId="847" sId="3" numFmtId="34">
    <oc r="L3">
      <f>L12+L20+L23</f>
    </oc>
    <nc r="L3">
      <v>622815</v>
    </nc>
  </rcc>
  <rcc rId="848" sId="3" numFmtId="34">
    <oc r="M3">
      <f>M12+M20+M23</f>
    </oc>
    <nc r="M3">
      <v>638868</v>
    </nc>
  </rcc>
  <rcc rId="849" sId="3" numFmtId="34">
    <oc r="N3">
      <f>N12+N20+N23</f>
    </oc>
    <nc r="N3">
      <v>645950</v>
    </nc>
  </rcc>
  <rcc rId="850" sId="3" numFmtId="34">
    <oc r="O3">
      <f>O12+O20+O23</f>
    </oc>
    <nc r="O3">
      <v>626627</v>
    </nc>
  </rcc>
  <rcc rId="851" sId="3" numFmtId="34">
    <oc r="P3">
      <f>P12+P20+P23</f>
    </oc>
    <nc r="P3">
      <v>527245</v>
    </nc>
  </rcc>
  <rcc rId="852" sId="3" numFmtId="34">
    <oc r="G4">
      <f>G13+G24</f>
    </oc>
    <nc r="G4">
      <v>947745</v>
    </nc>
  </rcc>
  <rcc rId="853" sId="3" numFmtId="34">
    <oc r="H4">
      <f>H13+H24</f>
    </oc>
    <nc r="H4">
      <v>978260</v>
    </nc>
  </rcc>
  <rcc rId="854" sId="3" numFmtId="34">
    <oc r="I4">
      <f>I13+I24</f>
    </oc>
    <nc r="I4">
      <v>1002343</v>
    </nc>
  </rcc>
  <rcc rId="855" sId="3" numFmtId="34">
    <oc r="J4">
      <f>J13+J24</f>
    </oc>
    <nc r="J4">
      <v>1100303</v>
    </nc>
  </rcc>
  <rcc rId="856" sId="3" numFmtId="34">
    <oc r="K4">
      <f>K13+K24</f>
    </oc>
    <nc r="K4">
      <v>1156682</v>
    </nc>
  </rcc>
  <rcc rId="857" sId="3" numFmtId="34">
    <oc r="L4">
      <f>L13+L24</f>
    </oc>
    <nc r="L4">
      <v>1194984</v>
    </nc>
  </rcc>
  <rcc rId="858" sId="3" numFmtId="34">
    <oc r="M4">
      <f>M13+M24</f>
    </oc>
    <nc r="M4">
      <v>1239653</v>
    </nc>
  </rcc>
  <rcc rId="859" sId="3" numFmtId="34">
    <oc r="N4">
      <f>N13+N24</f>
    </oc>
    <nc r="N4">
      <v>1173562</v>
    </nc>
  </rcc>
  <rcc rId="860" sId="3" numFmtId="34">
    <oc r="O4">
      <f>O13+O24</f>
    </oc>
    <nc r="O4">
      <v>1161883</v>
    </nc>
  </rcc>
  <rcc rId="861" sId="3" numFmtId="34">
    <oc r="P4">
      <f>P13+P24</f>
    </oc>
    <nc r="P4">
      <v>1000596</v>
    </nc>
  </rcc>
  <rcc rId="862" sId="3" numFmtId="34">
    <oc r="G5">
      <f>G14+G25</f>
    </oc>
    <nc r="G5">
      <v>280304</v>
    </nc>
  </rcc>
  <rcc rId="863" sId="3" numFmtId="34">
    <oc r="H5">
      <f>H14+H25</f>
    </oc>
    <nc r="H5">
      <v>293213</v>
    </nc>
  </rcc>
  <rcc rId="864" sId="3" numFmtId="34">
    <oc r="I5">
      <f>I14+I25</f>
    </oc>
    <nc r="I5">
      <v>303386</v>
    </nc>
  </rcc>
  <rcc rId="865" sId="3" numFmtId="34">
    <oc r="J5">
      <f>J14+J25</f>
    </oc>
    <nc r="J5">
      <v>355178</v>
    </nc>
  </rcc>
  <rcc rId="866" sId="3" numFmtId="34">
    <oc r="K5">
      <f>K14+K25</f>
    </oc>
    <nc r="K5">
      <v>396264</v>
    </nc>
  </rcc>
  <rcc rId="867" sId="3" numFmtId="34">
    <oc r="L5">
      <f>L14+L25</f>
    </oc>
    <nc r="L5">
      <v>407861</v>
    </nc>
  </rcc>
  <rcc rId="868" sId="3" numFmtId="34">
    <oc r="M5">
      <f>M14+M25</f>
    </oc>
    <nc r="M5">
      <v>418730</v>
    </nc>
  </rcc>
  <rcc rId="869" sId="3" numFmtId="34">
    <oc r="N5">
      <f>N14+N25</f>
    </oc>
    <nc r="N5">
      <v>423653</v>
    </nc>
  </rcc>
  <rcc rId="870" sId="3" numFmtId="34">
    <oc r="O5">
      <f>O14+O25</f>
    </oc>
    <nc r="O5">
      <v>423909</v>
    </nc>
  </rcc>
  <rcc rId="871" sId="3" numFmtId="34">
    <oc r="P5">
      <f>P14+P25</f>
    </oc>
    <nc r="P5">
      <v>359484</v>
    </nc>
  </rcc>
  <rcc rId="872" sId="3" numFmtId="34">
    <oc r="G6">
      <f>G21+G26</f>
    </oc>
    <nc r="G6">
      <v>169101</v>
    </nc>
  </rcc>
  <rcc rId="873" sId="3" numFmtId="34">
    <oc r="H6">
      <f>H21+H26</f>
    </oc>
    <nc r="H6">
      <v>169183</v>
    </nc>
  </rcc>
  <rcc rId="874" sId="3" numFmtId="34">
    <oc r="I6">
      <f>I21+I26</f>
    </oc>
    <nc r="I6">
      <v>192883</v>
    </nc>
  </rcc>
  <rcc rId="875" sId="3" numFmtId="34">
    <oc r="J6">
      <f>J21+J26</f>
    </oc>
    <nc r="J6">
      <v>211727</v>
    </nc>
  </rcc>
  <rcc rId="876" sId="3" numFmtId="34">
    <oc r="K6">
      <f>K21+K26</f>
    </oc>
    <nc r="K6">
      <v>228036</v>
    </nc>
  </rcc>
  <rcc rId="877" sId="3" numFmtId="34">
    <oc r="L6">
      <f>L21+L26</f>
    </oc>
    <nc r="L6">
      <v>215282</v>
    </nc>
  </rcc>
  <rcc rId="878" sId="3" numFmtId="34">
    <oc r="M6">
      <f>M21+M26</f>
    </oc>
    <nc r="M6">
      <v>203939</v>
    </nc>
  </rcc>
  <rcc rId="879" sId="3" numFmtId="34">
    <oc r="N6">
      <f>N21+N26</f>
    </oc>
    <nc r="N6">
      <v>207409</v>
    </nc>
  </rcc>
  <rcc rId="880" sId="3" numFmtId="34">
    <oc r="O6">
      <f>O21+O26</f>
    </oc>
    <nc r="O6">
      <v>199946</v>
    </nc>
  </rcc>
  <rcc rId="881" sId="3" numFmtId="34">
    <oc r="P6">
      <f>P21+P26</f>
    </oc>
    <nc r="P6">
      <v>204724</v>
    </nc>
  </rcc>
  <rcc rId="882" sId="3" numFmtId="34">
    <oc r="G7">
      <f>G15</f>
    </oc>
    <nc r="G7">
      <v>13653</v>
    </nc>
  </rcc>
  <rcc rId="883" sId="3" numFmtId="34">
    <oc r="H7">
      <f>H15</f>
    </oc>
    <nc r="H7">
      <v>15780</v>
    </nc>
  </rcc>
  <rcc rId="884" sId="3" numFmtId="34">
    <oc r="I7">
      <f>I15</f>
    </oc>
    <nc r="I7">
      <v>16818</v>
    </nc>
  </rcc>
  <rcc rId="885" sId="3" numFmtId="34">
    <oc r="J7">
      <f>J15</f>
    </oc>
    <nc r="J7">
      <v>26701</v>
    </nc>
  </rcc>
  <rcc rId="886" sId="3" numFmtId="34">
    <oc r="K7">
      <f>K15</f>
    </oc>
    <nc r="K7">
      <v>24615</v>
    </nc>
  </rcc>
  <rcc rId="887" sId="3" numFmtId="34">
    <oc r="L7">
      <f>L15</f>
    </oc>
    <nc r="L7">
      <v>25573</v>
    </nc>
  </rcc>
  <rcc rId="888" sId="3" numFmtId="34">
    <oc r="M7">
      <f>M15</f>
    </oc>
    <nc r="M7">
      <v>26866</v>
    </nc>
  </rcc>
  <rcc rId="889" sId="3" numFmtId="34">
    <oc r="N7">
      <f>N15</f>
    </oc>
    <nc r="N7">
      <v>17314</v>
    </nc>
  </rcc>
  <rcc rId="890" sId="3" numFmtId="34">
    <oc r="O7">
      <f>O15</f>
    </oc>
    <nc r="O7">
      <v>11609</v>
    </nc>
  </rcc>
  <rcc rId="891" sId="3" numFmtId="34">
    <oc r="P7">
      <f>P15</f>
    </oc>
    <nc r="P7">
      <v>3725</v>
    </nc>
  </rcc>
  <rcc rId="892" sId="3" numFmtId="34">
    <oc r="G8">
      <f>G16</f>
    </oc>
    <nc r="G8">
      <v>7691</v>
    </nc>
  </rcc>
  <rcc rId="893" sId="3" numFmtId="34">
    <oc r="H8">
      <f>H16</f>
    </oc>
    <nc r="H8">
      <v>8378</v>
    </nc>
  </rcc>
  <rcc rId="894" sId="3" numFmtId="34">
    <oc r="I8">
      <f>I16</f>
    </oc>
    <nc r="I8">
      <v>7816</v>
    </nc>
  </rcc>
  <rcc rId="895" sId="3" numFmtId="34">
    <oc r="J8">
      <f>J16</f>
    </oc>
    <nc r="J8">
      <v>11945</v>
    </nc>
  </rcc>
  <rcc rId="896" sId="3" numFmtId="34">
    <oc r="K8">
      <f>K16</f>
    </oc>
    <nc r="K8">
      <v>12821</v>
    </nc>
  </rcc>
  <rcc rId="897" sId="3" numFmtId="34">
    <oc r="L8">
      <f>L16</f>
    </oc>
    <nc r="L8">
      <v>12562</v>
    </nc>
  </rcc>
  <rcc rId="898" sId="3" numFmtId="34">
    <oc r="M8">
      <f>M16</f>
    </oc>
    <nc r="M8">
      <v>11057</v>
    </nc>
  </rcc>
  <rcc rId="899" sId="3" numFmtId="34">
    <oc r="N8">
      <f>N16</f>
    </oc>
    <nc r="N8">
      <v>11170</v>
    </nc>
  </rcc>
  <rcc rId="900" sId="3" numFmtId="34">
    <oc r="O8">
      <f>O16</f>
    </oc>
    <nc r="O8">
      <v>9889</v>
    </nc>
  </rcc>
  <rcc rId="901" sId="3" numFmtId="34">
    <oc r="P8">
      <f>P16</f>
    </oc>
    <nc r="P8">
      <v>2304</v>
    </nc>
  </rcc>
  <rcc rId="902" sId="3" numFmtId="34">
    <oc r="G9">
      <f>G17</f>
    </oc>
    <nc r="G9">
      <v>1974</v>
    </nc>
  </rcc>
  <rcc rId="903" sId="3" numFmtId="34">
    <oc r="H9">
      <f>H17</f>
    </oc>
    <nc r="H9">
      <v>1941</v>
    </nc>
  </rcc>
  <rcc rId="904" sId="3" numFmtId="34">
    <oc r="I9">
      <f>I17</f>
    </oc>
    <nc r="I9">
      <v>2796</v>
    </nc>
  </rcc>
  <rcc rId="905" sId="3" numFmtId="34">
    <oc r="J9">
      <f>J17</f>
    </oc>
    <nc r="J9">
      <v>3083</v>
    </nc>
  </rcc>
  <rcc rId="906" sId="3" numFmtId="34">
    <oc r="K9">
      <f>K17</f>
    </oc>
    <nc r="K9">
      <v>2762</v>
    </nc>
  </rcc>
  <rcc rId="907" sId="3" numFmtId="34">
    <oc r="L9">
      <f>L17</f>
    </oc>
    <nc r="L9">
      <v>2496</v>
    </nc>
  </rcc>
  <rcc rId="908" sId="3" numFmtId="34">
    <oc r="M9">
      <f>M17</f>
    </oc>
    <nc r="M9">
      <v>2448</v>
    </nc>
  </rcc>
  <rcc rId="909" sId="3" numFmtId="34">
    <oc r="N9">
      <f>N17</f>
    </oc>
    <nc r="N9">
      <v>2447</v>
    </nc>
  </rcc>
  <rcc rId="910" sId="3" numFmtId="34">
    <oc r="O9">
      <f>O17</f>
    </oc>
    <nc r="O9">
      <v>2803</v>
    </nc>
  </rcc>
  <rcc rId="911" sId="3" numFmtId="34">
    <oc r="P9">
      <f>P17</f>
    </oc>
    <nc r="P9">
      <v>2330</v>
    </nc>
  </rcc>
  <rcc rId="912" sId="3" numFmtId="34">
    <oc r="G10">
      <f>G18</f>
    </oc>
    <nc r="G10">
      <v>52121</v>
    </nc>
  </rcc>
  <rcc rId="913" sId="3" numFmtId="34">
    <oc r="H10">
      <f>H18</f>
    </oc>
    <nc r="H10">
      <v>51606</v>
    </nc>
  </rcc>
  <rcc rId="914" sId="3" numFmtId="34">
    <oc r="I10">
      <f>I18</f>
    </oc>
    <nc r="I10">
      <v>48316</v>
    </nc>
  </rcc>
  <rcc rId="915" sId="3" numFmtId="34">
    <oc r="J10">
      <f>J18</f>
    </oc>
    <nc r="J10">
      <v>49075</v>
    </nc>
  </rcc>
  <rcc rId="916" sId="3" numFmtId="34">
    <oc r="K10">
      <f>K18</f>
    </oc>
    <nc r="K10">
      <v>44267</v>
    </nc>
  </rcc>
  <rcc rId="917" sId="3" numFmtId="34">
    <oc r="L10">
      <f>L18</f>
    </oc>
    <nc r="L10">
      <v>42737</v>
    </nc>
  </rcc>
  <rcc rId="918" sId="3" numFmtId="34">
    <oc r="M10">
      <f>M18</f>
    </oc>
    <nc r="M10">
      <v>43325</v>
    </nc>
  </rcc>
  <rcc rId="919" sId="3" numFmtId="34">
    <oc r="N10">
      <f>N18</f>
    </oc>
    <nc r="N10">
      <v>39680</v>
    </nc>
  </rcc>
  <rcc rId="920" sId="3" numFmtId="34">
    <oc r="O10">
      <f>O18</f>
    </oc>
    <nc r="O10">
      <v>37333</v>
    </nc>
  </rcc>
  <rcc rId="921" sId="3" numFmtId="34">
    <oc r="P10">
      <f>P18</f>
    </oc>
    <nc r="P10">
      <v>17316</v>
    </nc>
  </rcc>
  <rcc rId="922" sId="3" numFmtId="34">
    <oc r="C11">
      <f>SUM(C12:C13,C15,C16:C18)</f>
    </oc>
    <nc r="C11">
      <v>0</v>
    </nc>
  </rcc>
  <rcc rId="923" sId="3" numFmtId="34">
    <oc r="D11">
      <f>SUM(D12:D13,D15,D16:D18)</f>
    </oc>
    <nc r="D11">
      <v>0</v>
    </nc>
  </rcc>
  <rcc rId="924" sId="3" numFmtId="34">
    <oc r="E11">
      <f>SUM(E12:E13,E15,E16:E18)</f>
    </oc>
    <nc r="E11">
      <v>0</v>
    </nc>
  </rcc>
  <rcc rId="925" sId="3" numFmtId="34">
    <oc r="F11">
      <f>SUM(F12:F13,F15,F16:F18)</f>
    </oc>
    <nc r="F11">
      <v>0</v>
    </nc>
  </rcc>
  <rcc rId="926" sId="3" numFmtId="34">
    <oc r="G11">
      <f>SUM(G12:G13,G15,G16:G18)</f>
    </oc>
    <nc r="G11">
      <v>1487943</v>
    </nc>
  </rcc>
  <rcc rId="927" sId="3" numFmtId="34">
    <oc r="H11">
      <f>SUM(H12:H13,H15,H16:H18)</f>
    </oc>
    <nc r="H11">
      <v>1537794</v>
    </nc>
  </rcc>
  <rcc rId="928" sId="3" numFmtId="34">
    <oc r="I11">
      <f>SUM(I12:I13,I15,I16:I18)</f>
    </oc>
    <nc r="I11">
      <v>1584506</v>
    </nc>
  </rcc>
  <rcc rId="929" sId="3" numFmtId="34">
    <oc r="J11">
      <f>SUM(J12:J13,J15,J16:J18)</f>
    </oc>
    <nc r="J11">
      <v>1734889</v>
    </nc>
  </rcc>
  <rcc rId="930" sId="3" numFmtId="34">
    <oc r="K11">
      <f>SUM(K12:K13,K15,K16:K18)</f>
    </oc>
    <nc r="K11">
      <v>1821282</v>
    </nc>
  </rcc>
  <rcc rId="931" sId="3" numFmtId="34">
    <oc r="L11">
      <f>SUM(L12:L13,L15,L16:L18)</f>
    </oc>
    <nc r="L11">
      <v>1869671</v>
    </nc>
  </rcc>
  <rcc rId="932" sId="3" numFmtId="34">
    <oc r="M11">
      <f>SUM(M12:M13,M15,M16:M18)</f>
    </oc>
    <nc r="M11">
      <v>1923854</v>
    </nc>
  </rcc>
  <rcc rId="933" sId="3" numFmtId="34">
    <oc r="N11">
      <f>SUM(N12:N13,N15,N16:N18)</f>
    </oc>
    <nc r="N11">
      <v>1852731</v>
    </nc>
  </rcc>
  <rcc rId="934" sId="3" numFmtId="34">
    <oc r="O11">
      <f>SUM(O12:O13,O15,O16:O18)</f>
    </oc>
    <nc r="O11">
      <v>1816161</v>
    </nc>
  </rcc>
  <rcc rId="935" sId="3" numFmtId="34">
    <oc r="P11">
      <f>SUM(P12:P13,P15,P16:P18)</f>
    </oc>
    <nc r="P11">
      <v>1535340</v>
    </nc>
  </rcc>
  <rcc rId="936" sId="3" numFmtId="34">
    <oc r="Q11">
      <f>SUM(Q12:Q13,Q15,Q16:Q18)</f>
    </oc>
    <nc r="Q11">
      <v>0</v>
    </nc>
  </rcc>
  <rcc rId="937" sId="3" numFmtId="34">
    <oc r="O13">
      <f>1139006</f>
    </oc>
    <nc r="O13">
      <v>1139006</v>
    </nc>
  </rcc>
  <rcc rId="938" sId="3" numFmtId="34">
    <oc r="O15">
      <f>11609</f>
    </oc>
    <nc r="O15">
      <v>11609</v>
    </nc>
  </rcc>
  <rcc rId="939" sId="3" numFmtId="34">
    <oc r="O17">
      <f>2802+1</f>
    </oc>
    <nc r="O17">
      <v>2803</v>
    </nc>
  </rcc>
  <rcc rId="940" sId="3" numFmtId="34">
    <oc r="C19">
      <f>SUM(C20:C21)</f>
    </oc>
    <nc r="C19">
      <v>0</v>
    </nc>
  </rcc>
  <rcc rId="941" sId="3" numFmtId="34">
    <oc r="D19">
      <f>SUM(D20:D21)</f>
    </oc>
    <nc r="D19">
      <v>0</v>
    </nc>
  </rcc>
  <rcc rId="942" sId="3" numFmtId="34">
    <oc r="E19">
      <f>SUM(E20:E21)</f>
    </oc>
    <nc r="E19">
      <v>0</v>
    </nc>
  </rcc>
  <rcc rId="943" sId="3" numFmtId="34">
    <oc r="F19">
      <f>SUM(F20:F21)</f>
    </oc>
    <nc r="F19">
      <v>0</v>
    </nc>
  </rcc>
  <rcc rId="944" sId="3" numFmtId="34">
    <oc r="G19">
      <f>SUM(G20:G21)</f>
    </oc>
    <nc r="G19">
      <v>163239</v>
    </nc>
  </rcc>
  <rcc rId="945" sId="3" numFmtId="34">
    <oc r="H19">
      <f>SUM(H20:H21)</f>
    </oc>
    <nc r="H19">
      <v>174832</v>
    </nc>
  </rcc>
  <rcc rId="946" sId="3" numFmtId="34">
    <oc r="I19">
      <f>SUM(I20:I21)</f>
    </oc>
    <nc r="I19">
      <v>189226</v>
    </nc>
  </rcc>
  <rcc rId="947" sId="3" numFmtId="34">
    <oc r="J19">
      <f>SUM(J20:J21)</f>
    </oc>
    <nc r="J19">
      <v>206081</v>
    </nc>
  </rcc>
  <rcc rId="948" sId="3" numFmtId="34">
    <oc r="K19">
      <f>SUM(K20:K21)</f>
    </oc>
    <nc r="K19">
      <v>209674</v>
    </nc>
  </rcc>
  <rcc rId="949" sId="3" numFmtId="34">
    <oc r="L19">
      <f>SUM(L20:L21)</f>
    </oc>
    <nc r="L19">
      <v>199210</v>
    </nc>
  </rcc>
  <rcc rId="950" sId="3" numFmtId="34">
    <oc r="M19">
      <f>SUM(M20:M21)</f>
    </oc>
    <nc r="M19">
      <v>209193</v>
    </nc>
  </rcc>
  <rcc rId="951" sId="3" numFmtId="34">
    <oc r="N19">
      <f>SUM(N20:N21)</f>
    </oc>
    <nc r="N19">
      <v>215747</v>
    </nc>
  </rcc>
  <rcc rId="952" sId="3" numFmtId="34">
    <oc r="O19">
      <f>SUM(O20:O21)</f>
    </oc>
    <nc r="O19">
      <v>206593</v>
    </nc>
  </rcc>
  <rcc rId="953" sId="3" numFmtId="34">
    <oc r="P19">
      <f>SUM(P20:P21)</f>
    </oc>
    <nc r="P19">
      <v>209592</v>
    </nc>
  </rcc>
  <rcc rId="954" sId="3" numFmtId="34">
    <oc r="C22">
      <f>SUM(C23:C24,C26)</f>
    </oc>
    <nc r="C22">
      <v>0</v>
    </nc>
  </rcc>
  <rcc rId="955" sId="3" numFmtId="34">
    <oc r="D22">
      <f>SUM(D23:D24,D26)</f>
    </oc>
    <nc r="D22">
      <v>0</v>
    </nc>
  </rcc>
  <rcc rId="956" sId="3" numFmtId="34">
    <oc r="E22">
      <f>SUM(E23:E24,E26)</f>
    </oc>
    <nc r="E22">
      <v>0</v>
    </nc>
  </rcc>
  <rcc rId="957" sId="3" numFmtId="34">
    <oc r="F22">
      <f>SUM(F23:F24,F26)</f>
    </oc>
    <nc r="F22">
      <v>0</v>
    </nc>
  </rcc>
  <rcc rId="958" sId="3" numFmtId="34">
    <oc r="G22">
      <f>SUM(G23:G24,G26)</f>
    </oc>
    <nc r="G22">
      <v>37319</v>
    </nc>
  </rcc>
  <rcc rId="959" sId="3" numFmtId="34">
    <oc r="H22">
      <f>SUM(H23:H24,H26)</f>
    </oc>
    <nc r="H22">
      <v>24117</v>
    </nc>
  </rcc>
  <rcc rId="960" sId="3" numFmtId="34">
    <oc r="I22">
      <f>SUM(I23:I24,I26)</f>
    </oc>
    <nc r="I22">
      <v>31977</v>
    </nc>
  </rcc>
  <rcc rId="961" sId="3" numFmtId="34">
    <oc r="J22">
      <f>SUM(J23:J24,J26)</f>
    </oc>
    <nc r="J22">
      <v>41873</v>
    </nc>
  </rcc>
  <rcc rId="962" sId="3" numFmtId="34">
    <oc r="K22">
      <f>SUM(K23:K24,K26)</f>
    </oc>
    <nc r="K22">
      <v>50743</v>
    </nc>
  </rcc>
  <rcc rId="963" sId="3" numFmtId="34">
    <oc r="L22">
      <f>SUM(L23:L24,L26)</f>
    </oc>
    <nc r="L22">
      <v>47568</v>
    </nc>
  </rcc>
  <rcc rId="964" sId="3" numFmtId="34">
    <oc r="M22">
      <f>SUM(M23:M24,M26)</f>
    </oc>
    <nc r="M22">
      <v>33109</v>
    </nc>
  </rcc>
  <rcc rId="965" sId="3" numFmtId="34">
    <oc r="N22">
      <f>SUM(N23:N24,N26)</f>
    </oc>
    <nc r="N22">
      <v>29054</v>
    </nc>
  </rcc>
  <rcc rId="966" sId="3" numFmtId="34">
    <oc r="O22">
      <f>SUM(O23:O24,O26)</f>
    </oc>
    <nc r="O22">
      <v>27336</v>
    </nc>
  </rcc>
  <rcc rId="967" sId="3" numFmtId="34">
    <oc r="P22">
      <f>SUM(P23:P24,P26)</f>
    </oc>
    <nc r="P22">
      <v>13308</v>
    </nc>
  </rcc>
  <rcc rId="968" sId="3" numFmtId="34">
    <oc r="O24">
      <f>22878-1</f>
    </oc>
    <nc r="O24">
      <v>22877</v>
    </nc>
  </rcc>
  <rcc rId="969" sId="3" numFmtId="34">
    <oc r="C27">
      <f>SUM(C28:C34)</f>
    </oc>
    <nc r="C27">
      <v>-305806</v>
    </nc>
  </rcc>
  <rcc rId="970" sId="3" numFmtId="34">
    <oc r="D27">
      <f>SUM(D28:D34)</f>
    </oc>
    <nc r="D27">
      <v>-318481</v>
    </nc>
  </rcc>
  <rcc rId="971" sId="3" numFmtId="34">
    <oc r="E27">
      <f>SUM(E28:E34)</f>
    </oc>
    <nc r="E27">
      <v>-322842</v>
    </nc>
  </rcc>
  <rcc rId="972" sId="3" numFmtId="34">
    <oc r="F27">
      <f>SUM(F28:F34)</f>
    </oc>
    <nc r="F27">
      <v>-305281</v>
    </nc>
  </rcc>
  <rcc rId="973" sId="3" numFmtId="34">
    <oc r="G27">
      <f>SUM(G28:G34)-1</f>
    </oc>
    <nc r="G27">
      <v>-298675</v>
    </nc>
  </rcc>
  <rcc rId="974" sId="3" numFmtId="34">
    <oc r="H27">
      <f>SUM(H28:H34)</f>
    </oc>
    <nc r="H27">
      <v>-340536</v>
    </nc>
  </rcc>
  <rcc rId="975" sId="3" numFmtId="34">
    <oc r="I27">
      <f>SUM(I28:I34)</f>
    </oc>
    <nc r="I27">
      <v>-383490</v>
    </nc>
  </rcc>
  <rcc rId="976" sId="3" numFmtId="34">
    <oc r="J27">
      <f>SUM(J28:J34)</f>
    </oc>
    <nc r="J27">
      <v>-448690</v>
    </nc>
  </rcc>
  <rcc rId="977" sId="3" numFmtId="34">
    <oc r="K27">
      <f>SUM(K28:K34)</f>
    </oc>
    <nc r="K27">
      <v>-473099</v>
    </nc>
  </rcc>
  <rcc rId="978" sId="3" numFmtId="34">
    <oc r="L27">
      <f>SUM(L28:L34)</f>
    </oc>
    <nc r="L27">
      <v>-492917</v>
    </nc>
  </rcc>
  <rcc rId="979" sId="3" numFmtId="34">
    <oc r="M27">
      <f>SUM(M28:M34)</f>
    </oc>
    <nc r="M27">
      <v>-465122</v>
    </nc>
  </rcc>
  <rcc rId="980" sId="3" numFmtId="34">
    <oc r="N27">
      <f>SUM(N28:N34)</f>
    </oc>
    <nc r="N27">
      <v>-450529</v>
    </nc>
  </rcc>
  <rcc rId="981" sId="3" numFmtId="34">
    <oc r="O27">
      <f>SUM(O28:O34)</f>
    </oc>
    <nc r="O27">
      <v>-413777</v>
    </nc>
  </rcc>
  <rcc rId="982" sId="3" numFmtId="34">
    <oc r="P27">
      <f>SUM(P28:P34)</f>
    </oc>
    <nc r="P27">
      <v>-299805</v>
    </nc>
  </rcc>
  <rcc rId="983" sId="3" numFmtId="34">
    <oc r="O28">
      <f>-181213</f>
    </oc>
    <nc r="O28">
      <v>-181213</v>
    </nc>
  </rcc>
  <rcc rId="984" sId="3" numFmtId="34">
    <oc r="O29">
      <f>-116968+1</f>
    </oc>
    <nc r="O29">
      <v>-116967</v>
    </nc>
  </rcc>
  <rcc rId="985" sId="3" numFmtId="34">
    <oc r="C35">
      <f>C2+C27</f>
    </oc>
    <nc r="C35">
      <v>1253996</v>
    </nc>
  </rcc>
  <rcc rId="986" sId="3" numFmtId="34">
    <oc r="D35">
      <f>D2+D27</f>
    </oc>
    <nc r="D35">
      <v>1302487</v>
    </nc>
  </rcc>
  <rcc rId="987" sId="3" numFmtId="34">
    <oc r="E35">
      <f>E2+E27</f>
    </oc>
    <nc r="E35">
      <v>1340966</v>
    </nc>
  </rcc>
  <rcc rId="988" sId="3" numFmtId="34">
    <oc r="F35">
      <f>F2+F27</f>
    </oc>
    <nc r="F35">
      <v>1379448</v>
    </nc>
  </rcc>
  <rcc rId="989" sId="3" numFmtId="34">
    <oc r="G35">
      <f>G2+G27</f>
    </oc>
    <nc r="G35">
      <v>1389826</v>
    </nc>
  </rcc>
  <rcc rId="990" sId="3" numFmtId="34">
    <oc r="H35">
      <f>H2+H27</f>
    </oc>
    <nc r="H35">
      <v>1396207</v>
    </nc>
  </rcc>
  <rcc rId="991" sId="3" numFmtId="34">
    <oc r="I35">
      <f>I2+I27</f>
    </oc>
    <nc r="I35">
      <v>1422219</v>
    </nc>
  </rcc>
  <rcc rId="992" sId="3" numFmtId="34">
    <oc r="J35">
      <f>J2+J27</f>
    </oc>
    <nc r="J35">
      <v>1534153</v>
    </nc>
  </rcc>
  <rcc rId="993" sId="3" numFmtId="34">
    <oc r="K35">
      <f>K2+K27</f>
    </oc>
    <nc r="K35">
      <v>1608600</v>
    </nc>
  </rcc>
  <rcc rId="994" sId="3" numFmtId="34">
    <oc r="L35">
      <f>L2+L27</f>
    </oc>
    <nc r="L35">
      <v>1623532</v>
    </nc>
  </rcc>
  <rcc rId="995" sId="3" numFmtId="34">
    <oc r="M35">
      <f>M2+M27</f>
    </oc>
    <nc r="M35">
      <v>1701034</v>
    </nc>
  </rcc>
  <rcc rId="996" sId="3" numFmtId="34">
    <oc r="N35">
      <f>N2+N27</f>
    </oc>
    <nc r="N35">
      <v>1647003</v>
    </nc>
  </rcc>
  <rcc rId="997" sId="3" numFmtId="34">
    <oc r="O35">
      <f>O2+O27</f>
    </oc>
    <nc r="O35">
      <v>1636313</v>
    </nc>
  </rcc>
  <rcc rId="998" sId="3" numFmtId="34">
    <oc r="P35">
      <f>P2+P27</f>
    </oc>
    <nc r="P35">
      <v>1458435</v>
    </nc>
  </rcc>
  <rcc rId="999" sId="3" numFmtId="4">
    <oc r="O36">
      <f>O11-'P&amp;L'!O3</f>
    </oc>
    <nc r="O36"/>
  </rcc>
  <rcc rId="1000" sId="3" numFmtId="4">
    <oc r="P36">
      <f>P11-'P&amp;L'!P3</f>
    </oc>
    <nc r="P36"/>
  </rcc>
  <rcc rId="1001" sId="3" numFmtId="4">
    <oc r="O37">
      <f>O22-'P&amp;L'!O5</f>
    </oc>
    <nc r="O37"/>
  </rcc>
  <rcc rId="1002" sId="3" numFmtId="4">
    <oc r="P37">
      <f>P22-'P&amp;L'!P5</f>
    </oc>
    <nc r="P37"/>
  </rcc>
  <rcc rId="1003" sId="3" numFmtId="34">
    <oc r="O38">
      <f>O2-'P&amp;L'!O2</f>
    </oc>
    <nc r="O38"/>
  </rcc>
  <rcc rId="1004" sId="3" numFmtId="34">
    <oc r="P38">
      <f>P2-'P&amp;L'!P2</f>
    </oc>
    <nc r="P38"/>
  </rcc>
  <rcc rId="1005" sId="4" numFmtId="34">
    <oc r="C4">
      <f>72258+5982</f>
    </oc>
    <nc r="C4">
      <v>78240</v>
    </nc>
  </rcc>
  <rcc rId="1006" sId="4" numFmtId="34">
    <oc r="D4">
      <f>77780+4018</f>
    </oc>
    <nc r="D4">
      <v>81798</v>
    </nc>
  </rcc>
  <rcc rId="1007" sId="4" numFmtId="34">
    <oc r="E4">
      <f>82910+4224</f>
    </oc>
    <nc r="E4">
      <v>87134</v>
    </nc>
  </rcc>
  <rcc rId="1008" sId="4" numFmtId="34">
    <oc r="F4">
      <f>83177+6015</f>
    </oc>
    <nc r="F4">
      <v>89192</v>
    </nc>
  </rcc>
  <rcc rId="1009" sId="4" numFmtId="34">
    <oc r="G4">
      <f>80684+3733</f>
    </oc>
    <nc r="G4">
      <v>84417</v>
    </nc>
  </rcc>
  <rcc rId="1010" sId="4" numFmtId="34">
    <oc r="H4">
      <f>91124+3777</f>
    </oc>
    <nc r="H4">
      <v>94901</v>
    </nc>
  </rcc>
  <rcc rId="1011" sId="4" numFmtId="34">
    <oc r="I4">
      <f>90513+4213</f>
    </oc>
    <nc r="I4">
      <v>94726</v>
    </nc>
  </rcc>
  <rcc rId="1012" sId="4" numFmtId="34">
    <oc r="J4">
      <f>104858+5981</f>
    </oc>
    <nc r="J4">
      <v>110839</v>
    </nc>
  </rcc>
  <rcc rId="1013" sId="4" numFmtId="34">
    <oc r="K4">
      <f>96816+3890</f>
    </oc>
    <nc r="K4">
      <v>100706</v>
    </nc>
  </rcc>
  <rcc rId="1014" sId="4" numFmtId="34">
    <oc r="C16">
      <f>SUM(C3:C7,C9:C15)</f>
    </oc>
    <nc r="C16">
      <v>571025</v>
    </nc>
  </rcc>
  <rcc rId="1015" sId="4" numFmtId="34">
    <oc r="D16">
      <f>SUM(D3:D7,D9:D15)</f>
    </oc>
    <nc r="D16">
      <v>607881</v>
    </nc>
  </rcc>
  <rcc rId="1016" sId="4" numFmtId="34">
    <oc r="E16">
      <f>SUM(E3:E7,E9:E15)</f>
    </oc>
    <nc r="E16">
      <v>654490</v>
    </nc>
  </rcc>
  <rcc rId="1017" sId="4" numFmtId="34">
    <oc r="F16">
      <f>SUM(F3:F7,F9:F15)</f>
    </oc>
    <nc r="F16">
      <v>642812</v>
    </nc>
  </rcc>
  <rcc rId="1018" sId="4" numFmtId="34">
    <oc r="G16">
      <f>SUM(G3:G7,G9:G15)</f>
    </oc>
    <nc r="G16">
      <v>603973</v>
    </nc>
  </rcc>
  <rcc rId="1019" sId="4" numFmtId="34">
    <oc r="H16">
      <f>SUM(H3:H7,H9:H15)</f>
    </oc>
    <nc r="H16">
      <v>649627</v>
    </nc>
  </rcc>
  <rcc rId="1020" sId="4" numFmtId="34">
    <oc r="I16">
      <f>SUM(I3:I7,I9:I15)</f>
    </oc>
    <nc r="I16">
      <v>608742</v>
    </nc>
  </rcc>
  <rcc rId="1021" sId="4" numFmtId="34">
    <oc r="J16">
      <f>SUM(J3:J7,J9:J15)</f>
    </oc>
    <nc r="J16">
      <v>664230</v>
    </nc>
  </rcc>
  <rcc rId="1022" sId="4" numFmtId="34">
    <oc r="K16">
      <f>SUM(K3:K7,K9:K15)</f>
    </oc>
    <nc r="K16">
      <v>629803</v>
    </nc>
  </rcc>
  <rcc rId="1023" sId="4" numFmtId="34">
    <oc r="L16">
      <f>SUM(L3:L7,L9:L15)</f>
    </oc>
    <nc r="L16">
      <v>661065</v>
    </nc>
  </rcc>
  <rcc rId="1024" sId="4" numFmtId="34">
    <oc r="M16">
      <f>SUM(M3:M7,M9:M15)</f>
    </oc>
    <nc r="M16">
      <v>662229</v>
    </nc>
  </rcc>
  <rcc rId="1025" sId="4" numFmtId="34">
    <oc r="N16">
      <f>SUM(N3:N7,N9:N15)</f>
    </oc>
    <nc r="N16">
      <v>694952</v>
    </nc>
  </rcc>
  <rcc rId="1026" sId="4" numFmtId="34">
    <oc r="O16">
      <f>SUM(O3:O7,O9:O15)</f>
    </oc>
    <nc r="O16">
      <v>661835</v>
    </nc>
  </rcc>
  <rcc rId="1027" sId="4" numFmtId="34">
    <oc r="P16">
      <f>SUM(P3:P7,P9:P15)</f>
    </oc>
    <nc r="P16">
      <v>603635</v>
    </nc>
  </rcc>
  <rcc rId="1028" sId="4" numFmtId="34">
    <oc r="F20">
      <f>-3198-C20-D20-E20</f>
    </oc>
    <nc r="F20">
      <v>-1405</v>
    </nc>
  </rcc>
  <rcc rId="1029" sId="4" numFmtId="34">
    <oc r="H20">
      <f>-2399-G20</f>
    </oc>
    <nc r="H20">
      <v>-1791</v>
    </nc>
  </rcc>
  <rcc rId="1030" sId="4" numFmtId="34">
    <oc r="I20">
      <f>-4476-G20-H20</f>
    </oc>
    <nc r="I20">
      <v>-2077</v>
    </nc>
  </rcc>
  <rcc rId="1031" sId="4" numFmtId="34">
    <oc r="J20">
      <f>-8918-G20-H20-I20</f>
    </oc>
    <nc r="J20">
      <v>-4442</v>
    </nc>
  </rcc>
  <rcc rId="1032" sId="4" numFmtId="34">
    <oc r="C30">
      <f>-8306-C20</f>
    </oc>
    <nc r="C30">
      <v>-7742</v>
    </nc>
  </rcc>
  <rcc rId="1033" sId="4" numFmtId="34">
    <oc r="D30">
      <f>-8534-D20</f>
    </oc>
    <nc r="D30">
      <v>-7895</v>
    </nc>
  </rcc>
  <rcc rId="1034" sId="4" numFmtId="34">
    <oc r="E30">
      <f>-5911-E20</f>
    </oc>
    <nc r="E30">
      <v>-5321</v>
    </nc>
  </rcc>
  <rcc rId="1035" sId="4" numFmtId="34">
    <oc r="F30">
      <f>-10516-F20</f>
    </oc>
    <nc r="F30">
      <v>-9111</v>
    </nc>
  </rcc>
  <rcc rId="1036" sId="4" numFmtId="34">
    <oc r="G30">
      <f>-8111-G20</f>
    </oc>
    <nc r="G30">
      <v>-7503</v>
    </nc>
  </rcc>
  <rcc rId="1037" sId="4" numFmtId="34">
    <oc r="H30">
      <f>-8862-H20</f>
    </oc>
    <nc r="H30">
      <v>-7071</v>
    </nc>
  </rcc>
  <rcc rId="1038" sId="4" numFmtId="34">
    <oc r="I30">
      <f>-9365-I20</f>
    </oc>
    <nc r="I30">
      <v>-7288</v>
    </nc>
  </rcc>
  <rcc rId="1039" sId="4" numFmtId="34">
    <oc r="J30">
      <f>-16791-J20</f>
    </oc>
    <nc r="J30">
      <v>-12349</v>
    </nc>
  </rcc>
  <rcc rId="1040" sId="4" numFmtId="34">
    <oc r="K30">
      <f>-14819-K20</f>
    </oc>
    <nc r="K30">
      <v>-11920</v>
    </nc>
  </rcc>
  <rcc rId="1041" sId="4" numFmtId="34">
    <oc r="O30">
      <f>-10100-451</f>
    </oc>
    <nc r="O30">
      <v>-10551</v>
    </nc>
  </rcc>
  <rcc rId="1042" sId="4" numFmtId="34">
    <oc r="P30">
      <f>-7211-930</f>
    </oc>
    <nc r="P30">
      <v>-8141</v>
    </nc>
  </rcc>
  <rcc rId="1043" sId="4" numFmtId="34">
    <oc r="C31">
      <f>SUM(C18:C21,C23:C30)</f>
    </oc>
    <nc r="C31">
      <v>-95831</v>
    </nc>
  </rcc>
  <rcc rId="1044" sId="4" numFmtId="34">
    <oc r="D31">
      <f>SUM(D18:D21,D23:D30)</f>
    </oc>
    <nc r="D31">
      <v>-112239</v>
    </nc>
  </rcc>
  <rcc rId="1045" sId="4" numFmtId="34">
    <oc r="E31">
      <f>SUM(E18:E21,E23:E30)</f>
    </oc>
    <nc r="E31">
      <v>-127585</v>
    </nc>
  </rcc>
  <rcc rId="1046" sId="4" numFmtId="34">
    <oc r="F31">
      <f>SUM(F18:F21,F23:F30)</f>
    </oc>
    <nc r="F31">
      <v>-127429</v>
    </nc>
  </rcc>
  <rcc rId="1047" sId="4" numFmtId="34">
    <oc r="G31">
      <f>SUM(G18:G21,G23:G30)</f>
    </oc>
    <nc r="G31">
      <v>-88861</v>
    </nc>
  </rcc>
  <rcc rId="1048" sId="4" numFmtId="34">
    <oc r="H31">
      <f>SUM(H18:H21,H23:H30)</f>
    </oc>
    <nc r="H31">
      <v>-119867</v>
    </nc>
  </rcc>
  <rcc rId="1049" sId="4" numFmtId="34">
    <oc r="I31">
      <f>SUM(I18:I21,I23:I30)</f>
    </oc>
    <nc r="I31">
      <v>-93092</v>
    </nc>
  </rcc>
  <rcc rId="1050" sId="4" numFmtId="34">
    <oc r="J31">
      <f>SUM(J18:J21,J23:J30)</f>
    </oc>
    <nc r="J31">
      <v>-166953</v>
    </nc>
  </rcc>
  <rcc rId="1051" sId="4" numFmtId="34">
    <oc r="K31">
      <f>SUM(K18:K21,K23:K30)</f>
    </oc>
    <nc r="K31">
      <v>-109741</v>
    </nc>
  </rcc>
  <rcc rId="1052" sId="4" numFmtId="34">
    <oc r="L31">
      <f>SUM(L18:L21,L23:L30)</f>
    </oc>
    <nc r="L31">
      <v>-138708</v>
    </nc>
  </rcc>
  <rcc rId="1053" sId="4" numFmtId="34">
    <oc r="M31">
      <f>SUM(M18:M21,M23:M30)</f>
    </oc>
    <nc r="M31">
      <v>-118182</v>
    </nc>
  </rcc>
  <rcc rId="1054" sId="4" numFmtId="34">
    <oc r="N31">
      <f>SUM(N18:N21,N23:N30)</f>
    </oc>
    <nc r="N31">
      <v>-153247</v>
    </nc>
  </rcc>
  <rcc rId="1055" sId="4" numFmtId="34">
    <oc r="O31">
      <f>SUM(O18:O21,O23:O30)</f>
    </oc>
    <nc r="O31">
      <v>-123592</v>
    </nc>
  </rcc>
  <rcc rId="1056" sId="4" numFmtId="34">
    <oc r="P31">
      <f>SUM(P18:P21,P23:P30)</f>
    </oc>
    <nc r="P31">
      <v>-111804</v>
    </nc>
  </rcc>
  <rcc rId="1057" sId="4" numFmtId="34">
    <oc r="C33">
      <f>SUM(C16,C31)</f>
    </oc>
    <nc r="C33">
      <v>475194</v>
    </nc>
  </rcc>
  <rcc rId="1058" sId="4" numFmtId="34">
    <oc r="D33">
      <f>SUM(D16,D31)</f>
    </oc>
    <nc r="D33">
      <v>495642</v>
    </nc>
  </rcc>
  <rcc rId="1059" sId="4" numFmtId="34">
    <oc r="E33">
      <f>SUM(E16,E31)</f>
    </oc>
    <nc r="E33">
      <v>526905</v>
    </nc>
  </rcc>
  <rcc rId="1060" sId="4" numFmtId="34">
    <oc r="F33">
      <f>SUM(F16,F31)</f>
    </oc>
    <nc r="F33">
      <v>515383</v>
    </nc>
  </rcc>
  <rcc rId="1061" sId="4" numFmtId="34">
    <oc r="G33">
      <f>SUM(G16,G31)</f>
    </oc>
    <nc r="G33">
      <v>515112</v>
    </nc>
  </rcc>
  <rcc rId="1062" sId="4" numFmtId="34">
    <oc r="H33">
      <f>SUM(H16,H31)</f>
    </oc>
    <nc r="H33">
      <v>529760</v>
    </nc>
  </rcc>
  <rcc rId="1063" sId="4" numFmtId="34">
    <oc r="I33">
      <f>SUM(I16,I31)</f>
    </oc>
    <nc r="I33">
      <v>515650</v>
    </nc>
  </rcc>
  <rcc rId="1064" sId="4" numFmtId="34">
    <oc r="J33">
      <f>SUM(J16,J31)</f>
    </oc>
    <nc r="J33">
      <v>497277</v>
    </nc>
  </rcc>
  <rcc rId="1065" sId="4" numFmtId="34">
    <oc r="K33">
      <f>SUM(K16,K31)</f>
    </oc>
    <nc r="K33">
      <v>520062</v>
    </nc>
  </rcc>
  <rcc rId="1066" sId="4" numFmtId="34">
    <oc r="L33">
      <f>SUM(L16,L31)</f>
    </oc>
    <nc r="L33">
      <v>522357</v>
    </nc>
  </rcc>
  <rcc rId="1067" sId="4" numFmtId="34">
    <oc r="M33">
      <f>SUM(M16,M31)</f>
    </oc>
    <nc r="M33">
      <v>544047</v>
    </nc>
  </rcc>
  <rcc rId="1068" sId="4" numFmtId="34">
    <oc r="N33">
      <f>SUM(N16,N31)</f>
    </oc>
    <nc r="N33">
      <v>541705</v>
    </nc>
  </rcc>
  <rcc rId="1069" sId="4" numFmtId="34">
    <oc r="O33">
      <f>SUM(O16,O31)</f>
    </oc>
    <nc r="O33">
      <v>538243</v>
    </nc>
  </rcc>
  <rcc rId="1070" sId="4" numFmtId="34">
    <oc r="P33">
      <f>SUM(P16,P31)</f>
    </oc>
    <nc r="P33">
      <v>491831</v>
    </nc>
  </rcc>
  <rcc rId="1071" sId="4">
    <oc r="F36">
      <f>F2</f>
    </oc>
    <nc r="F36" t="inlineStr">
      <is>
        <t>IV Q 2017</t>
      </is>
    </nc>
  </rcc>
  <rcc rId="1072" sId="4">
    <oc r="G36">
      <f>G2</f>
    </oc>
    <nc r="G36" t="inlineStr">
      <is>
        <t>I Q 2018</t>
      </is>
    </nc>
  </rcc>
  <rcc rId="1073" sId="4">
    <oc r="H36">
      <f>H2</f>
    </oc>
    <nc r="H36" t="inlineStr">
      <is>
        <t>II Q 2018</t>
      </is>
    </nc>
  </rcc>
  <rcc rId="1074" sId="4">
    <oc r="J36">
      <f>J2</f>
    </oc>
    <nc r="J36" t="inlineStr">
      <is>
        <t>IV Q 2018</t>
      </is>
    </nc>
  </rcc>
  <rcc rId="1075" sId="4">
    <oc r="N36">
      <f>N2</f>
    </oc>
    <nc r="N36" t="inlineStr">
      <is>
        <t>IV Q 2019</t>
      </is>
    </nc>
  </rcc>
  <rcc rId="1076" sId="4">
    <oc r="O36">
      <f>O2</f>
    </oc>
    <nc r="O36" t="inlineStr">
      <is>
        <t>I Q 2020</t>
      </is>
    </nc>
  </rcc>
  <rcc rId="1077" sId="4">
    <oc r="P36">
      <f>P2</f>
    </oc>
    <nc r="P36" t="inlineStr">
      <is>
        <t>II Q 2020</t>
      </is>
    </nc>
  </rcc>
  <rcc rId="1078" sId="4" numFmtId="34">
    <oc r="C37">
      <f>C3+C18</f>
    </oc>
    <nc r="C37">
      <v>83166</v>
    </nc>
  </rcc>
  <rcc rId="1079" sId="4" numFmtId="34">
    <oc r="D37">
      <f>D3+D18</f>
    </oc>
    <nc r="D37">
      <v>85353</v>
    </nc>
  </rcc>
  <rcc rId="1080" sId="4" numFmtId="34">
    <oc r="E37">
      <f>E3+E18</f>
    </oc>
    <nc r="E37">
      <v>83698</v>
    </nc>
  </rcc>
  <rcc rId="1081" sId="4" numFmtId="34">
    <oc r="F37">
      <f>F3+F18</f>
    </oc>
    <nc r="F37">
      <v>85404</v>
    </nc>
  </rcc>
  <rcc rId="1082" sId="4" numFmtId="34">
    <oc r="G37">
      <f>G3+G18</f>
    </oc>
    <nc r="G37">
      <v>81314</v>
    </nc>
  </rcc>
  <rcc rId="1083" sId="4" numFmtId="34">
    <oc r="H37">
      <f>H3+H18</f>
    </oc>
    <nc r="H37">
      <v>80029</v>
    </nc>
  </rcc>
  <rcc rId="1084" sId="4" numFmtId="34">
    <oc r="I37">
      <f>I3+I18</f>
    </oc>
    <nc r="I37">
      <v>75671</v>
    </nc>
  </rcc>
  <rcc rId="1085" sId="4" numFmtId="34">
    <oc r="J37">
      <f>J3+J18</f>
    </oc>
    <nc r="J37">
      <v>80429</v>
    </nc>
  </rcc>
  <rcc rId="1086" sId="4" numFmtId="34">
    <oc r="K37">
      <f>K3+K18</f>
    </oc>
    <nc r="K37">
      <v>80848</v>
    </nc>
  </rcc>
  <rcc rId="1087" sId="4" numFmtId="34">
    <oc r="L37">
      <f>L3+L18</f>
    </oc>
    <nc r="L37">
      <v>81375</v>
    </nc>
  </rcc>
  <rcc rId="1088" sId="4" numFmtId="34">
    <oc r="P37">
      <f>P3+P18</f>
    </oc>
    <nc r="P37">
      <v>73027</v>
    </nc>
  </rcc>
  <rcc rId="1089" sId="4" numFmtId="34">
    <oc r="C38">
      <f>C4+C19</f>
    </oc>
    <nc r="C38">
      <v>58933</v>
    </nc>
  </rcc>
  <rcc rId="1090" sId="4" numFmtId="34">
    <oc r="D38">
      <f>D4+D19</f>
    </oc>
    <nc r="D38">
      <v>50701</v>
    </nc>
  </rcc>
  <rcc rId="1091" sId="4" numFmtId="34">
    <oc r="E38">
      <f>E4+E19</f>
    </oc>
    <nc r="E38">
      <v>67014</v>
    </nc>
  </rcc>
  <rcc rId="1092" sId="4" numFmtId="34">
    <oc r="F38">
      <f>F4+F19</f>
    </oc>
    <nc r="F38">
      <v>61381</v>
    </nc>
  </rcc>
  <rcc rId="1093" sId="4" numFmtId="34">
    <oc r="G38">
      <f>G4+G19</f>
    </oc>
    <nc r="G38">
      <v>72644</v>
    </nc>
  </rcc>
  <rcc rId="1094" sId="4" numFmtId="34">
    <oc r="H38">
      <f>H4+H19</f>
    </oc>
    <nc r="H38">
      <v>74018</v>
    </nc>
  </rcc>
  <rcc rId="1095" sId="4" numFmtId="34">
    <oc r="I38">
      <f>I4+I19</f>
    </oc>
    <nc r="I38">
      <v>82072</v>
    </nc>
  </rcc>
  <rcc rId="1096" sId="4" numFmtId="34">
    <oc r="J38">
      <f>J4+J19</f>
    </oc>
    <nc r="J38">
      <v>42663</v>
    </nc>
  </rcc>
  <rcc rId="1097" sId="4" numFmtId="34">
    <oc r="K38">
      <f>K4+K19</f>
    </oc>
    <nc r="K38">
      <v>78287</v>
    </nc>
  </rcc>
  <rcc rId="1098" sId="4" numFmtId="34">
    <oc r="L38">
      <f>L4+L19</f>
    </oc>
    <nc r="L38">
      <v>64767</v>
    </nc>
  </rcc>
  <rcc rId="1099" sId="4" numFmtId="34">
    <oc r="P38">
      <f>P4+P19</f>
    </oc>
    <nc r="P38">
      <v>81659</v>
    </nc>
  </rcc>
  <rcc rId="1100" sId="4" numFmtId="34">
    <oc r="C39">
      <f>C5+C20</f>
    </oc>
    <nc r="C39">
      <v>12224</v>
    </nc>
  </rcc>
  <rcc rId="1101" sId="4" numFmtId="34">
    <oc r="D39">
      <f>D5+D20</f>
    </oc>
    <nc r="D39">
      <v>11192</v>
    </nc>
  </rcc>
  <rcc rId="1102" sId="4" numFmtId="34">
    <oc r="E39">
      <f>E5+E20</f>
    </oc>
    <nc r="E39">
      <v>15755</v>
    </nc>
  </rcc>
  <rcc rId="1103" sId="4" numFmtId="34">
    <oc r="F39">
      <f>F5+F20</f>
    </oc>
    <nc r="F39">
      <v>17934</v>
    </nc>
  </rcc>
  <rcc rId="1104" sId="4" numFmtId="34">
    <oc r="G39">
      <f>G5+G20</f>
    </oc>
    <nc r="G39">
      <v>14213</v>
    </nc>
  </rcc>
  <rcc rId="1105" sId="4" numFmtId="34">
    <oc r="H39">
      <f>H5+H20</f>
    </oc>
    <nc r="H39">
      <v>13144</v>
    </nc>
  </rcc>
  <rcc rId="1106" sId="4" numFmtId="34">
    <oc r="I39">
      <f>I5+I20</f>
    </oc>
    <nc r="I39">
      <v>12663</v>
    </nc>
  </rcc>
  <rcc rId="1107" sId="4" numFmtId="34">
    <oc r="J39">
      <f>J5+J20</f>
    </oc>
    <nc r="J39">
      <v>21584</v>
    </nc>
  </rcc>
  <rcc rId="1108" sId="4" numFmtId="34">
    <oc r="K39">
      <f>K5+K20</f>
    </oc>
    <nc r="K39">
      <v>14492</v>
    </nc>
  </rcc>
  <rcc rId="1109" sId="4" numFmtId="34">
    <oc r="L39">
      <f>L5+L20</f>
    </oc>
    <nc r="L39">
      <v>12995</v>
    </nc>
  </rcc>
  <rcc rId="1110" sId="4" numFmtId="34">
    <oc r="P39">
      <f>P5+P20</f>
    </oc>
    <nc r="P39">
      <v>5719</v>
    </nc>
  </rcc>
  <rcc rId="1111" sId="4" numFmtId="34">
    <oc r="C40">
      <f>C6</f>
    </oc>
    <nc r="C40">
      <v>78131</v>
    </nc>
  </rcc>
  <rcc rId="1112" sId="4" numFmtId="34">
    <oc r="D40">
      <f>D6</f>
    </oc>
    <nc r="D40">
      <v>84907</v>
    </nc>
  </rcc>
  <rcc rId="1113" sId="4" numFmtId="34">
    <oc r="E40">
      <f>E6</f>
    </oc>
    <nc r="E40">
      <v>91823</v>
    </nc>
  </rcc>
  <rcc rId="1114" sId="4" numFmtId="34">
    <oc r="F40">
      <f>F6</f>
    </oc>
    <nc r="F40">
      <v>91195</v>
    </nc>
  </rcc>
  <rcc rId="1115" sId="4" numFmtId="34">
    <oc r="G40">
      <f>G6</f>
    </oc>
    <nc r="G40">
      <v>89091</v>
    </nc>
  </rcc>
  <rcc rId="1116" sId="4" numFmtId="34">
    <oc r="H40">
      <f>H6</f>
    </oc>
    <nc r="H40">
      <v>100549</v>
    </nc>
  </rcc>
  <rcc rId="1117" sId="4" numFmtId="34">
    <oc r="I40">
      <f>I6</f>
    </oc>
    <nc r="I40">
      <v>96500</v>
    </nc>
  </rcc>
  <rcc rId="1118" sId="4" numFmtId="34">
    <oc r="J40">
      <f>J6</f>
    </oc>
    <nc r="J40">
      <v>109843</v>
    </nc>
  </rcc>
  <rcc rId="1119" sId="4" numFmtId="34">
    <oc r="K40">
      <f>K6</f>
    </oc>
    <nc r="K40">
      <v>106851</v>
    </nc>
  </rcc>
  <rcc rId="1120" sId="4" numFmtId="34">
    <oc r="L40">
      <f>L6</f>
    </oc>
    <nc r="L40">
      <v>113794</v>
    </nc>
  </rcc>
  <rcc rId="1121" sId="4" numFmtId="34">
    <oc r="P40">
      <f>P6</f>
    </oc>
    <nc r="P40">
      <v>104174</v>
    </nc>
  </rcc>
  <rcc rId="1122" sId="4" numFmtId="34">
    <oc r="C41">
      <f>C7+C21</f>
    </oc>
    <nc r="C41">
      <v>88449</v>
    </nc>
  </rcc>
  <rcc rId="1123" sId="4" numFmtId="34">
    <oc r="D41">
      <f>D7+D21</f>
    </oc>
    <nc r="D41">
      <v>92393</v>
    </nc>
  </rcc>
  <rcc rId="1124" sId="4" numFmtId="34">
    <oc r="E41">
      <f>E7+E21</f>
    </oc>
    <nc r="E41">
      <v>93025</v>
    </nc>
  </rcc>
  <rcc rId="1125" sId="4" numFmtId="34">
    <oc r="F41">
      <f>F7+F21</f>
    </oc>
    <nc r="F41">
      <v>98827</v>
    </nc>
  </rcc>
  <rcc rId="1126" sId="4" numFmtId="34">
    <oc r="G41">
      <f>G7+G21</f>
    </oc>
    <nc r="G41">
      <v>94406</v>
    </nc>
  </rcc>
  <rcc rId="1127" sId="4" numFmtId="34">
    <oc r="H41">
      <f>H7+H21</f>
    </oc>
    <nc r="H41">
      <v>95680</v>
    </nc>
  </rcc>
  <rcc rId="1128" sId="4" numFmtId="34">
    <oc r="I41">
      <f>I7+I21</f>
    </oc>
    <nc r="I41">
      <v>96924</v>
    </nc>
  </rcc>
  <rcc rId="1129" sId="4" numFmtId="34">
    <oc r="J41">
      <f>J7+J21</f>
    </oc>
    <nc r="J41">
      <v>99424</v>
    </nc>
  </rcc>
  <rcc rId="1130" sId="4" numFmtId="34">
    <oc r="K41">
      <f>K7+K21</f>
    </oc>
    <nc r="K41">
      <v>94473</v>
    </nc>
  </rcc>
  <rcc rId="1131" sId="4" numFmtId="34">
    <oc r="L41">
      <f>L7+L21</f>
    </oc>
    <nc r="L41">
      <v>98096</v>
    </nc>
  </rcc>
  <rcc rId="1132" sId="4" numFmtId="34">
    <oc r="P41">
      <f>P7+P21</f>
    </oc>
    <nc r="P41">
      <v>85415</v>
    </nc>
  </rcc>
  <rcc rId="1133" sId="4" numFmtId="34">
    <oc r="C42">
      <f>C8+C22</f>
    </oc>
    <nc r="C42">
      <v>42512</v>
    </nc>
  </rcc>
  <rcc rId="1134" sId="4" numFmtId="34">
    <oc r="D42">
      <f>D8+D22</f>
    </oc>
    <nc r="D42">
      <v>43677</v>
    </nc>
  </rcc>
  <rcc rId="1135" sId="4" numFmtId="34">
    <oc r="E42">
      <f>E8+E22</f>
    </oc>
    <nc r="E42">
      <v>45121</v>
    </nc>
  </rcc>
  <rcc rId="1136" sId="4" numFmtId="34">
    <oc r="F42">
      <f>F8+F22</f>
    </oc>
    <nc r="F42">
      <v>46657</v>
    </nc>
  </rcc>
  <rcc rId="1137" sId="4" numFmtId="34">
    <oc r="G42">
      <f>G8+G22</f>
    </oc>
    <nc r="G42">
      <v>45954</v>
    </nc>
  </rcc>
  <rcc rId="1138" sId="4" numFmtId="34">
    <oc r="H42">
      <f>H8+H22</f>
    </oc>
    <nc r="H42">
      <v>47888</v>
    </nc>
  </rcc>
  <rcc rId="1139" sId="4" numFmtId="34">
    <oc r="I42">
      <f>I8+I22</f>
    </oc>
    <nc r="I42">
      <v>47191</v>
    </nc>
  </rcc>
  <rcc rId="1140" sId="4" numFmtId="34">
    <oc r="J42">
      <f>J8+J22</f>
    </oc>
    <nc r="J42">
      <v>48142</v>
    </nc>
  </rcc>
  <rcc rId="1141" sId="4" numFmtId="34">
    <oc r="K42">
      <f>K8+K22</f>
    </oc>
    <nc r="K42">
      <v>45528</v>
    </nc>
  </rcc>
  <rcc rId="1142" sId="4" numFmtId="34">
    <oc r="L42">
      <f>L8+L22</f>
    </oc>
    <nc r="L42">
      <v>49414</v>
    </nc>
  </rcc>
  <rcc rId="1143" sId="4" numFmtId="34">
    <oc r="P42">
      <f>P8+P22</f>
    </oc>
    <nc r="P42">
      <v>49137</v>
    </nc>
  </rcc>
  <rcc rId="1144" sId="4" numFmtId="34">
    <oc r="C43">
      <f>C9+C23</f>
    </oc>
    <nc r="C43">
      <v>31106</v>
    </nc>
  </rcc>
  <rcc rId="1145" sId="4" numFmtId="34">
    <oc r="D43">
      <f>D9+D23</f>
    </oc>
    <nc r="D43">
      <v>32537</v>
    </nc>
  </rcc>
  <rcc rId="1146" sId="4" numFmtId="34">
    <oc r="E43">
      <f>E9+E23</f>
    </oc>
    <nc r="E43">
      <v>37283</v>
    </nc>
  </rcc>
  <rcc rId="1147" sId="4" numFmtId="34">
    <oc r="F43">
      <f>F9+F23</f>
    </oc>
    <nc r="F43">
      <v>35360</v>
    </nc>
  </rcc>
  <rcc rId="1148" sId="4" numFmtId="34">
    <oc r="G43">
      <f>G9+G23</f>
    </oc>
    <nc r="G43">
      <v>34411</v>
    </nc>
  </rcc>
  <rcc rId="1149" sId="4" numFmtId="34">
    <oc r="H43">
      <f>H9+H23</f>
    </oc>
    <nc r="H43">
      <v>31953</v>
    </nc>
  </rcc>
  <rcc rId="1150" sId="4" numFmtId="34">
    <oc r="I43">
      <f>I9+I23</f>
    </oc>
    <nc r="I43">
      <v>32923</v>
    </nc>
  </rcc>
  <rcc rId="1151" sId="4" numFmtId="34">
    <oc r="J43">
      <f>J9+J23</f>
    </oc>
    <nc r="J43">
      <v>36397</v>
    </nc>
  </rcc>
  <rcc rId="1152" sId="4" numFmtId="34">
    <oc r="K43">
      <f>K9+K23</f>
    </oc>
    <nc r="K43">
      <v>35279</v>
    </nc>
  </rcc>
  <rcc rId="1153" sId="4" numFmtId="34">
    <oc r="L43">
      <f>L9+L23</f>
    </oc>
    <nc r="L43">
      <v>35124</v>
    </nc>
  </rcc>
  <rcc rId="1154" sId="4" numFmtId="34">
    <oc r="P43">
      <f>P9+P23</f>
    </oc>
    <nc r="P43">
      <v>32307</v>
    </nc>
  </rcc>
  <rcc rId="1155" sId="4" numFmtId="34">
    <oc r="C44">
      <f>C10+C27</f>
    </oc>
    <nc r="C44">
      <v>-1949</v>
    </nc>
  </rcc>
  <rcc rId="1156" sId="4" numFmtId="34">
    <oc r="D44">
      <f>D10+D27</f>
    </oc>
    <nc r="D44">
      <v>-2790</v>
    </nc>
  </rcc>
  <rcc rId="1157" sId="4" numFmtId="34">
    <oc r="E44">
      <f>E10+E27</f>
    </oc>
    <nc r="E44">
      <v>-4185</v>
    </nc>
  </rcc>
  <rcc rId="1158" sId="4" numFmtId="34">
    <oc r="F44">
      <f>F10+F27</f>
    </oc>
    <nc r="F44">
      <v>-2924</v>
    </nc>
  </rcc>
  <rcc rId="1159" sId="4" numFmtId="34">
    <oc r="G44">
      <f>G10+G27</f>
    </oc>
    <nc r="G44">
      <v>-4446</v>
    </nc>
  </rcc>
  <rcc rId="1160" sId="4" numFmtId="34">
    <oc r="H44">
      <f>H10+H27</f>
    </oc>
    <nc r="H44">
      <v>-4272</v>
    </nc>
  </rcc>
  <rcc rId="1161" sId="4" numFmtId="34">
    <oc r="I44">
      <f>I10+I27</f>
    </oc>
    <nc r="I44">
      <v>-4214</v>
    </nc>
  </rcc>
  <rcc rId="1162" sId="4" numFmtId="34">
    <oc r="J44">
      <f>J10+J27</f>
    </oc>
    <nc r="J44">
      <v>-85</v>
    </nc>
  </rcc>
  <rcc rId="1163" sId="4" numFmtId="34">
    <oc r="K44">
      <f>K10+K27</f>
    </oc>
    <nc r="K44">
      <v>-1113</v>
    </nc>
  </rcc>
  <rcc rId="1164" sId="4" numFmtId="34">
    <oc r="L44">
      <f>L10+L27</f>
    </oc>
    <nc r="L44">
      <v>-766</v>
    </nc>
  </rcc>
  <rcc rId="1165" sId="4" numFmtId="34">
    <oc r="P44">
      <f>P10+P27</f>
    </oc>
    <nc r="P44">
      <v>959</v>
    </nc>
  </rcc>
  <rcc rId="1166" sId="4" numFmtId="34">
    <oc r="C45">
      <f>C11+C25</f>
    </oc>
    <nc r="C45">
      <v>67435</v>
    </nc>
  </rcc>
  <rcc rId="1167" sId="4" numFmtId="34">
    <oc r="D45">
      <f>D11+D25</f>
    </oc>
    <nc r="D45">
      <v>73280</v>
    </nc>
  </rcc>
  <rcc rId="1168" sId="4" numFmtId="34">
    <oc r="E45">
      <f>E11+E25</f>
    </oc>
    <nc r="E45">
      <v>78310</v>
    </nc>
  </rcc>
  <rcc rId="1169" sId="4" numFmtId="34">
    <oc r="F45">
      <f>F11+F25</f>
    </oc>
    <nc r="F45">
      <v>80842</v>
    </nc>
  </rcc>
  <rcc rId="1170" sId="4" numFmtId="34">
    <oc r="G45">
      <f>G11+G25</f>
    </oc>
    <nc r="G45">
      <v>79372</v>
    </nc>
  </rcc>
  <rcc rId="1171" sId="4" numFmtId="34">
    <oc r="H45">
      <f>H11+H25</f>
    </oc>
    <nc r="H45">
      <v>78187</v>
    </nc>
  </rcc>
  <rcc rId="1172" sId="4" numFmtId="34">
    <oc r="I45">
      <f>I11+I25</f>
    </oc>
    <nc r="I45">
      <v>75502</v>
    </nc>
  </rcc>
  <rcc rId="1173" sId="4" numFmtId="34">
    <oc r="J45">
      <f>J11+J25</f>
    </oc>
    <nc r="J45">
      <v>70348</v>
    </nc>
  </rcc>
  <rcc rId="1174" sId="4" numFmtId="34">
    <oc r="K45">
      <f>K11+K25</f>
    </oc>
    <nc r="K45">
      <v>65646</v>
    </nc>
  </rcc>
  <rcc rId="1175" sId="4" numFmtId="34">
    <oc r="L45">
      <f>L11+L25</f>
    </oc>
    <nc r="L45">
      <v>68395</v>
    </nc>
  </rcc>
  <rcc rId="1176" sId="4" numFmtId="34">
    <oc r="P45">
      <f>P11+P25</f>
    </oc>
    <nc r="P45">
      <v>47691</v>
    </nc>
  </rcc>
  <rcc rId="1177" sId="4" numFmtId="34">
    <oc r="C46">
      <f>C12+C26</f>
    </oc>
    <nc r="C46">
      <v>49341</v>
    </nc>
  </rcc>
  <rcc rId="1178" sId="4" numFmtId="34">
    <oc r="D46">
      <f>D12+D26</f>
    </oc>
    <nc r="D46">
      <v>54167</v>
    </nc>
  </rcc>
  <rcc rId="1179" sId="4" numFmtId="34">
    <oc r="E46">
      <f>E12+E26</f>
    </oc>
    <nc r="E46">
      <v>48278</v>
    </nc>
  </rcc>
  <rcc rId="1180" sId="4" numFmtId="34">
    <oc r="F46">
      <f>F12+F26</f>
    </oc>
    <nc r="F46">
      <v>47015</v>
    </nc>
  </rcc>
  <rcc rId="1181" sId="4" numFmtId="34">
    <oc r="G46">
      <f>G12+G26</f>
    </oc>
    <nc r="G46">
      <v>47935</v>
    </nc>
  </rcc>
  <rcc rId="1182" sId="4" numFmtId="34">
    <oc r="H46">
      <f>H12+H26</f>
    </oc>
    <nc r="H46">
      <v>52239</v>
    </nc>
  </rcc>
  <rcc rId="1183" sId="4" numFmtId="34">
    <oc r="I46">
      <f>I12+I26</f>
    </oc>
    <nc r="I46">
      <v>45161</v>
    </nc>
  </rcc>
  <rcc rId="1184" sId="4" numFmtId="34">
    <oc r="J46">
      <f>J12+J26</f>
    </oc>
    <nc r="J46">
      <v>37108</v>
    </nc>
  </rcc>
  <rcc rId="1185" sId="4" numFmtId="34">
    <oc r="K46">
      <f>K12+K26</f>
    </oc>
    <nc r="K46">
      <v>43573</v>
    </nc>
  </rcc>
  <rcc rId="1186" sId="4" numFmtId="34">
    <oc r="L46">
      <f>L12+L26</f>
    </oc>
    <nc r="L46">
      <v>52640</v>
    </nc>
  </rcc>
  <rcc rId="1187" sId="4" numFmtId="34">
    <oc r="P46">
      <f>P12+P26</f>
    </oc>
    <nc r="P46">
      <v>43861</v>
    </nc>
  </rcc>
  <rcc rId="1188" sId="4" numFmtId="34">
    <oc r="C47">
      <f>C13+C24</f>
    </oc>
    <nc r="C47">
      <v>18897</v>
    </nc>
  </rcc>
  <rcc rId="1189" sId="4" numFmtId="34">
    <oc r="D47">
      <f>D13+D24</f>
    </oc>
    <nc r="D47">
      <v>19931</v>
    </nc>
  </rcc>
  <rcc rId="1190" sId="4" numFmtId="34">
    <oc r="E47">
      <f>E13+E24</f>
    </oc>
    <nc r="E47">
      <v>23728</v>
    </nc>
  </rcc>
  <rcc rId="1191" sId="4" numFmtId="34">
    <oc r="F47">
      <f>F13+F24</f>
    </oc>
    <nc r="F47">
      <v>14398</v>
    </nc>
  </rcc>
  <rcc rId="1192" sId="4" numFmtId="34">
    <oc r="G47">
      <f>G13+G24</f>
    </oc>
    <nc r="G47">
      <v>15401</v>
    </nc>
  </rcc>
  <rcc rId="1193" sId="4" numFmtId="34">
    <oc r="H47">
      <f>H13+H24</f>
    </oc>
    <nc r="H47">
      <v>16684</v>
    </nc>
  </rcc>
  <rcc rId="1194" sId="4" numFmtId="34">
    <oc r="I47">
      <f>I13+I24</f>
    </oc>
    <nc r="I47">
      <v>12530</v>
    </nc>
  </rcc>
  <rcc rId="1195" sId="4" numFmtId="34">
    <oc r="J47">
      <f>J13+J24</f>
    </oc>
    <nc r="J47">
      <v>14241</v>
    </nc>
  </rcc>
  <rcc rId="1196" sId="4" numFmtId="34">
    <oc r="K47">
      <f>K13+K24</f>
    </oc>
    <nc r="K47">
      <v>16213</v>
    </nc>
  </rcc>
  <rcc rId="1197" sId="4" numFmtId="34">
    <oc r="L47">
      <f>L13+L24</f>
    </oc>
    <nc r="L47">
      <v>11222</v>
    </nc>
  </rcc>
  <rcc rId="1198" sId="4" numFmtId="34">
    <oc r="P47">
      <f>P13+P24</f>
    </oc>
    <nc r="P47">
      <v>28227</v>
    </nc>
  </rcc>
  <rcc rId="1199" sId="4" numFmtId="34">
    <oc r="C48">
      <f>C14+C28</f>
    </oc>
    <nc r="C48">
      <v>-1993</v>
    </nc>
  </rcc>
  <rcc rId="1200" sId="4" numFmtId="34">
    <oc r="D48">
      <f>D14+D28</f>
    </oc>
    <nc r="D48">
      <v>-2891</v>
    </nc>
  </rcc>
  <rcc rId="1201" sId="4" numFmtId="34">
    <oc r="E48">
      <f>E14+E28</f>
    </oc>
    <nc r="E48">
      <v>-3049</v>
    </nc>
  </rcc>
  <rcc rId="1202" sId="4" numFmtId="34">
    <oc r="F48">
      <f>F14+F28</f>
    </oc>
    <nc r="F48">
      <v>-3023</v>
    </nc>
  </rcc>
  <rcc rId="1203" sId="4" numFmtId="34">
    <oc r="G48">
      <f>G14+G28</f>
    </oc>
    <nc r="G48">
      <v>-2672</v>
    </nc>
  </rcc>
  <rcc rId="1204" sId="4" numFmtId="34">
    <oc r="H48">
      <f>H14+H28</f>
    </oc>
    <nc r="H48">
      <v>-1804</v>
    </nc>
  </rcc>
  <rcc rId="1205" sId="4" numFmtId="34">
    <oc r="I48">
      <f>I14+I28</f>
    </oc>
    <nc r="I48">
      <v>-1873</v>
    </nc>
  </rcc>
  <rcc rId="1206" sId="4" numFmtId="34">
    <oc r="J48">
      <f>J14+J28</f>
    </oc>
    <nc r="J48">
      <v>-1056</v>
    </nc>
  </rcc>
  <rcc rId="1207" sId="4" numFmtId="34">
    <oc r="K48">
      <f>K14+K28</f>
    </oc>
    <nc r="K48">
      <v>-1287</v>
    </nc>
  </rcc>
  <rcc rId="1208" sId="4" numFmtId="34">
    <oc r="L48">
      <f>L14+L28</f>
    </oc>
    <nc r="L48">
      <v>-1577</v>
    </nc>
  </rcc>
  <rcc rId="1209" sId="4" numFmtId="34">
    <oc r="P48">
      <f>P14+P28</f>
    </oc>
    <nc r="P48">
      <v>-1450</v>
    </nc>
  </rcc>
  <rcc rId="1210" sId="4" numFmtId="34">
    <oc r="C49">
      <f>C15</f>
    </oc>
    <nc r="C49">
      <v>997</v>
    </nc>
  </rcc>
  <rcc rId="1211" sId="4" numFmtId="34">
    <oc r="D49">
      <f>D15</f>
    </oc>
    <nc r="D49">
      <v>7807</v>
    </nc>
  </rcc>
  <rcc rId="1212" sId="4" numFmtId="34">
    <oc r="E49">
      <f>E15</f>
    </oc>
    <nc r="E49">
      <v>3951</v>
    </nc>
  </rcc>
  <rcc rId="1213" sId="4" numFmtId="34">
    <oc r="F49">
      <f>F15</f>
    </oc>
    <nc r="F49">
      <v>1747</v>
    </nc>
  </rcc>
  <rcc rId="1214" sId="4" numFmtId="34">
    <oc r="G49">
      <f>G15</f>
    </oc>
    <nc r="G49">
      <v>3058</v>
    </nc>
  </rcc>
  <rcc rId="1215" sId="4" numFmtId="34">
    <oc r="H49">
      <f>H15</f>
    </oc>
    <nc r="H49">
      <v>2827</v>
    </nc>
  </rcc>
  <rcc rId="1216" sId="4" numFmtId="34">
    <oc r="I49">
      <f>I15</f>
    </oc>
    <nc r="I49">
      <v>1438</v>
    </nc>
  </rcc>
  <rcc rId="1217" sId="4" numFmtId="34">
    <oc r="J49">
      <f>J15</f>
    </oc>
    <nc r="J49">
      <v>1200</v>
    </nc>
  </rcc>
  <rcc rId="1218" sId="4" numFmtId="34">
    <oc r="K49">
      <f>K15</f>
    </oc>
    <nc r="K49">
      <v>1034</v>
    </nc>
  </rcc>
  <rcc rId="1219" sId="4" numFmtId="34">
    <oc r="L49">
      <f>L15</f>
    </oc>
    <nc r="L49">
      <v>964</v>
    </nc>
  </rcc>
  <rcc rId="1220" sId="4" numFmtId="34">
    <oc r="P49">
      <f>P15</f>
    </oc>
    <nc r="P49">
      <v>958</v>
    </nc>
  </rcc>
  <rcc rId="1221" sId="4" numFmtId="34">
    <oc r="C50">
      <f>C30+C29</f>
    </oc>
    <nc r="C50">
      <v>-9543</v>
    </nc>
  </rcc>
  <rcc rId="1222" sId="4" numFmtId="34">
    <oc r="D50">
      <f>D30+D29</f>
    </oc>
    <nc r="D50">
      <v>-10945</v>
    </nc>
  </rcc>
  <rcc rId="1223" sId="4" numFmtId="34">
    <oc r="E50">
      <f>E30+E29</f>
    </oc>
    <nc r="E50">
      <v>-8726</v>
    </nc>
  </rcc>
  <rcc rId="1224" sId="4" numFmtId="34">
    <oc r="F50">
      <f>F30+F29</f>
    </oc>
    <nc r="F50">
      <v>-12773</v>
    </nc>
  </rcc>
  <rcc rId="1225" sId="4" numFmtId="34">
    <oc r="G50">
      <f>G30+G29</f>
    </oc>
    <nc r="G50">
      <v>-9615</v>
    </nc>
  </rcc>
  <rcc rId="1226" sId="4" numFmtId="34">
    <oc r="H50">
      <f>H30+H29</f>
    </oc>
    <nc r="H50">
      <v>-9474</v>
    </nc>
  </rcc>
  <rcc rId="1227" sId="4" numFmtId="34">
    <oc r="I50">
      <f>I30+I29+1</f>
    </oc>
    <nc r="I50">
      <v>-9646</v>
    </nc>
  </rcc>
  <rcc rId="1228" sId="4" numFmtId="34">
    <oc r="J50">
      <f>J30+J29+1</f>
    </oc>
    <nc r="J50">
      <v>-14818</v>
    </nc>
  </rcc>
  <rcc rId="1229" sId="4" numFmtId="34">
    <oc r="K50">
      <f>K30+K29</f>
    </oc>
    <nc r="K50">
      <v>-14234</v>
    </nc>
  </rcc>
  <rcc rId="1230" sId="4" numFmtId="34">
    <oc r="L50">
      <f>L30+L29</f>
    </oc>
    <nc r="L50">
      <v>-14672</v>
    </nc>
  </rcc>
  <rcc rId="1231" sId="4" numFmtId="34">
    <oc r="P50">
      <f>P30+P29</f>
    </oc>
    <nc r="P50">
      <v>-10716</v>
    </nc>
  </rcc>
  <rcc rId="1232" sId="4" numFmtId="34">
    <oc r="C51">
      <f>SUM(C37:C41,C43:C50)</f>
    </oc>
    <nc r="C51">
      <v>475194</v>
    </nc>
  </rcc>
  <rcc rId="1233" sId="4" numFmtId="34">
    <oc r="D51">
      <f>SUM(D37:D41,D43:D50)</f>
    </oc>
    <nc r="D51">
      <v>495642</v>
    </nc>
  </rcc>
  <rcc rId="1234" sId="4" numFmtId="34">
    <oc r="E51">
      <f>SUM(E37:E41,E43:E50)</f>
    </oc>
    <nc r="E51">
      <v>526905</v>
    </nc>
  </rcc>
  <rcc rId="1235" sId="4" numFmtId="34">
    <oc r="F51">
      <f>SUM(F37:F41,F43:F50)</f>
    </oc>
    <nc r="F51">
      <v>515383</v>
    </nc>
  </rcc>
  <rcc rId="1236" sId="4" numFmtId="34">
    <oc r="G51">
      <f>SUM(G37:G41,G43:G50)</f>
    </oc>
    <nc r="G51">
      <v>515112</v>
    </nc>
  </rcc>
  <rcc rId="1237" sId="4" numFmtId="34">
    <oc r="H51">
      <f>SUM(H37:H41,H43:H50)</f>
    </oc>
    <nc r="H51">
      <v>529760</v>
    </nc>
  </rcc>
  <rcc rId="1238" sId="4" numFmtId="34">
    <oc r="I51">
      <f>SUM(I37:I41,I43:I50)-1</f>
    </oc>
    <nc r="I51">
      <v>515650</v>
    </nc>
  </rcc>
  <rcc rId="1239" sId="4" numFmtId="34">
    <oc r="J51">
      <f>SUM(J37:J41,J43:J50)</f>
    </oc>
    <nc r="J51">
      <v>497278</v>
    </nc>
  </rcc>
  <rcc rId="1240" sId="4" numFmtId="34">
    <oc r="K51">
      <f>SUM(K37:K41,K43:K50)</f>
    </oc>
    <nc r="K51">
      <v>520062</v>
    </nc>
  </rcc>
  <rcc rId="1241" sId="4" numFmtId="34">
    <oc r="L51">
      <f>SUM(L37:L41,L43:L50)</f>
    </oc>
    <nc r="L51">
      <v>522357</v>
    </nc>
  </rcc>
  <rcc rId="1242" sId="4" numFmtId="34">
    <oc r="M51">
      <f>SUM(M37:M41,M43:M50)</f>
    </oc>
    <nc r="M51">
      <v>544047</v>
    </nc>
  </rcc>
  <rcc rId="1243" sId="4" numFmtId="34">
    <oc r="N51">
      <f>SUM(N37:N41,N43:N50)</f>
    </oc>
    <nc r="N51">
      <v>541705</v>
    </nc>
  </rcc>
  <rcc rId="1244" sId="4" numFmtId="34">
    <oc r="O51">
      <f>SUM(O37:O41,O43:O50)</f>
    </oc>
    <nc r="O51">
      <v>538244</v>
    </nc>
  </rcc>
  <rcc rId="1245" sId="4" numFmtId="34">
    <oc r="P51">
      <f>SUM(P37:P41,P43:P50)</f>
    </oc>
    <nc r="P51">
      <v>491831</v>
    </nc>
  </rcc>
  <rcc rId="1246" sId="4" numFmtId="34">
    <oc r="C52">
      <f>C51-C33</f>
    </oc>
    <nc r="C52">
      <v>0</v>
    </nc>
  </rcc>
  <rcc rId="1247" sId="4">
    <oc r="E54">
      <f>E36</f>
    </oc>
    <nc r="E54" t="inlineStr">
      <is>
        <t>III Q 2017</t>
      </is>
    </nc>
  </rcc>
  <rcc rId="1248" sId="4">
    <oc r="F54">
      <f>F36</f>
    </oc>
    <nc r="F54" t="inlineStr">
      <is>
        <t>IV Q 2017</t>
      </is>
    </nc>
  </rcc>
  <rcc rId="1249" sId="4">
    <oc r="G54">
      <f>G36</f>
    </oc>
    <nc r="G54" t="inlineStr">
      <is>
        <t>I Q 2018</t>
      </is>
    </nc>
  </rcc>
  <rcc rId="1250" sId="4">
    <oc r="H54">
      <f>H36</f>
    </oc>
    <nc r="H54" t="inlineStr">
      <is>
        <t>II Q 2018</t>
      </is>
    </nc>
  </rcc>
  <rcc rId="1251" sId="4">
    <oc r="I54">
      <f>I36</f>
    </oc>
    <nc r="I54" t="inlineStr">
      <is>
        <t>III Q 2018</t>
      </is>
    </nc>
  </rcc>
  <rcc rId="1252" sId="4">
    <oc r="J54">
      <f>J36</f>
    </oc>
    <nc r="J54" t="inlineStr">
      <is>
        <t>IV Q 2018</t>
      </is>
    </nc>
  </rcc>
  <rcc rId="1253" sId="4">
    <oc r="K54">
      <f>K36</f>
    </oc>
    <nc r="K54" t="inlineStr">
      <is>
        <t>I Q 2019</t>
      </is>
    </nc>
  </rcc>
  <rcc rId="1254" sId="4">
    <oc r="N54">
      <f>N36</f>
    </oc>
    <nc r="N54" t="inlineStr">
      <is>
        <t>IV Q 2019</t>
      </is>
    </nc>
  </rcc>
  <rcc rId="1255" sId="4">
    <oc r="O54">
      <f>O36</f>
    </oc>
    <nc r="O54" t="inlineStr">
      <is>
        <t>I Q 2020</t>
      </is>
    </nc>
  </rcc>
  <rcc rId="1256" sId="4">
    <oc r="P54">
      <f>P36</f>
    </oc>
    <nc r="P54" t="inlineStr">
      <is>
        <t>II Q 2020</t>
      </is>
    </nc>
  </rcc>
  <rcc rId="1257" sId="4" numFmtId="34">
    <oc r="C56">
      <f>C45/1000</f>
    </oc>
    <nc r="C56">
      <v>67</v>
    </nc>
  </rcc>
  <rcc rId="1258" sId="4" numFmtId="34">
    <oc r="D56">
      <f>D45/1000</f>
    </oc>
    <nc r="D56">
      <v>73</v>
    </nc>
  </rcc>
  <rcc rId="1259" sId="4" numFmtId="34">
    <oc r="E56">
      <f>E45/1000</f>
    </oc>
    <nc r="E56">
      <v>78</v>
    </nc>
  </rcc>
  <rcc rId="1260" sId="4" numFmtId="34">
    <oc r="F56">
      <f>F45/1000</f>
    </oc>
    <nc r="F56">
      <v>81</v>
    </nc>
  </rcc>
  <rcc rId="1261" sId="4" numFmtId="34">
    <oc r="G56">
      <f>G45/1000</f>
    </oc>
    <nc r="G56">
      <v>79</v>
    </nc>
  </rcc>
  <rcc rId="1262" sId="4" numFmtId="34">
    <oc r="H56">
      <f>H45/1000</f>
    </oc>
    <nc r="H56">
      <v>78</v>
    </nc>
  </rcc>
  <rcc rId="1263" sId="4" numFmtId="34">
    <oc r="I56">
      <f>I45/1000</f>
    </oc>
    <nc r="I56">
      <v>76</v>
    </nc>
  </rcc>
  <rcc rId="1264" sId="4" numFmtId="34">
    <oc r="J56">
      <f>J45/1000</f>
    </oc>
    <nc r="J56">
      <v>70</v>
    </nc>
  </rcc>
  <rcc rId="1265" sId="4" numFmtId="34">
    <oc r="K56">
      <f>K45/1000</f>
    </oc>
    <nc r="K56">
      <v>66</v>
    </nc>
  </rcc>
  <rcc rId="1266" sId="4" numFmtId="34">
    <oc r="L56">
      <f>L45/1000+1</f>
    </oc>
    <nc r="L56">
      <v>69</v>
    </nc>
  </rcc>
  <rcc rId="1267" sId="4" numFmtId="34">
    <oc r="M56">
      <f>M45/1000</f>
    </oc>
    <nc r="M56">
      <v>71</v>
    </nc>
  </rcc>
  <rcc rId="1268" sId="4" numFmtId="34">
    <oc r="N56">
      <f>N45/1000</f>
    </oc>
    <nc r="N56">
      <v>69</v>
    </nc>
  </rcc>
  <rcc rId="1269" sId="4" numFmtId="34">
    <oc r="O56">
      <f>O45/1000</f>
    </oc>
    <nc r="O56">
      <v>64</v>
    </nc>
  </rcc>
  <rcc rId="1270" sId="4" numFmtId="34">
    <oc r="P56">
      <f>P45/1000</f>
    </oc>
    <nc r="P56">
      <v>48</v>
    </nc>
  </rcc>
  <rcc rId="1271" sId="4" numFmtId="34">
    <oc r="C57">
      <f>C44/1000</f>
    </oc>
    <nc r="C57">
      <v>-2</v>
    </nc>
  </rcc>
  <rcc rId="1272" sId="4" numFmtId="34">
    <oc r="D57">
      <f>D44/1000</f>
    </oc>
    <nc r="D57">
      <v>-3</v>
    </nc>
  </rcc>
  <rcc rId="1273" sId="4" numFmtId="34">
    <oc r="E57">
      <f>E44/1000</f>
    </oc>
    <nc r="E57">
      <v>-4</v>
    </nc>
  </rcc>
  <rcc rId="1274" sId="4" numFmtId="34">
    <oc r="F57">
      <f>F44/1000</f>
    </oc>
    <nc r="F57">
      <v>-3</v>
    </nc>
  </rcc>
  <rcc rId="1275" sId="4" numFmtId="34">
    <oc r="G57">
      <f>G44/1000</f>
    </oc>
    <nc r="G57">
      <v>-4</v>
    </nc>
  </rcc>
  <rcc rId="1276" sId="4" numFmtId="34">
    <oc r="H57">
      <f>H44/1000</f>
    </oc>
    <nc r="H57">
      <v>-4</v>
    </nc>
  </rcc>
  <rcc rId="1277" sId="4" numFmtId="34">
    <oc r="I57">
      <f>I44/1000</f>
    </oc>
    <nc r="I57">
      <v>-4</v>
    </nc>
  </rcc>
  <rcc rId="1278" sId="4" numFmtId="34">
    <oc r="J57">
      <f>J44/1000</f>
    </oc>
    <nc r="J57">
      <v>0</v>
    </nc>
  </rcc>
  <rcc rId="1279" sId="4" numFmtId="34">
    <oc r="K57">
      <f>K44/1000</f>
    </oc>
    <nc r="K57">
      <v>-1</v>
    </nc>
  </rcc>
  <rcc rId="1280" sId="4" numFmtId="34">
    <oc r="L57">
      <f>L44/1000</f>
    </oc>
    <nc r="L57">
      <v>-1</v>
    </nc>
  </rcc>
  <rcc rId="1281" sId="4" numFmtId="34">
    <oc r="M57">
      <f>M44/1000</f>
    </oc>
    <nc r="M57">
      <v>-1</v>
    </nc>
  </rcc>
  <rcc rId="1282" sId="4" numFmtId="34">
    <oc r="N57">
      <f>N44/1000</f>
    </oc>
    <nc r="N57">
      <v>13</v>
    </nc>
  </rcc>
  <rcc rId="1283" sId="4" numFmtId="34">
    <oc r="O57">
      <f>O44/1000</f>
    </oc>
    <nc r="O57">
      <v>2</v>
    </nc>
  </rcc>
  <rcc rId="1284" sId="4" numFmtId="34">
    <oc r="P57">
      <f>P44/1000</f>
    </oc>
    <nc r="P57">
      <v>1</v>
    </nc>
  </rcc>
  <rcc rId="1285" sId="4" numFmtId="34">
    <oc r="C58">
      <f>C47/1000</f>
    </oc>
    <nc r="C58">
      <v>19</v>
    </nc>
  </rcc>
  <rcc rId="1286" sId="4" numFmtId="34">
    <oc r="D58">
      <f>D47/1000</f>
    </oc>
    <nc r="D58">
      <v>20</v>
    </nc>
  </rcc>
  <rcc rId="1287" sId="4" numFmtId="34">
    <oc r="E58">
      <f>E47/1000</f>
    </oc>
    <nc r="E58">
      <v>24</v>
    </nc>
  </rcc>
  <rcc rId="1288" sId="4" numFmtId="34">
    <oc r="F58">
      <f>F47/1000</f>
    </oc>
    <nc r="F58">
      <v>14</v>
    </nc>
  </rcc>
  <rcc rId="1289" sId="4" numFmtId="34">
    <oc r="G58">
      <f>G47/1000</f>
    </oc>
    <nc r="G58">
      <v>15</v>
    </nc>
  </rcc>
  <rcc rId="1290" sId="4" numFmtId="34">
    <oc r="H58">
      <f>H47/1000</f>
    </oc>
    <nc r="H58">
      <v>17</v>
    </nc>
  </rcc>
  <rcc rId="1291" sId="4" numFmtId="34">
    <oc r="I58">
      <f>I47/1000</f>
    </oc>
    <nc r="I58">
      <v>13</v>
    </nc>
  </rcc>
  <rcc rId="1292" sId="4" numFmtId="34">
    <oc r="J58">
      <f>J47/1000</f>
    </oc>
    <nc r="J58">
      <v>14</v>
    </nc>
  </rcc>
  <rcc rId="1293" sId="4" numFmtId="34">
    <oc r="K58">
      <f>K47/1000</f>
    </oc>
    <nc r="K58">
      <v>16</v>
    </nc>
  </rcc>
  <rcc rId="1294" sId="4" numFmtId="34">
    <oc r="L58">
      <f>L47/1000</f>
    </oc>
    <nc r="L58">
      <v>11</v>
    </nc>
  </rcc>
  <rcc rId="1295" sId="4" numFmtId="34">
    <oc r="M58">
      <f>M47/1000</f>
    </oc>
    <nc r="M58">
      <v>14</v>
    </nc>
  </rcc>
  <rcc rId="1296" sId="4" numFmtId="34">
    <oc r="N58">
      <f>N47/1000</f>
    </oc>
    <nc r="N58">
      <v>10</v>
    </nc>
  </rcc>
  <rcc rId="1297" sId="4" numFmtId="34">
    <oc r="O58">
      <f>O47/1000</f>
    </oc>
    <nc r="O58">
      <v>25</v>
    </nc>
  </rcc>
  <rcc rId="1298" sId="4" numFmtId="34">
    <oc r="P58">
      <f>P47/1000</f>
    </oc>
    <nc r="P58">
      <v>28</v>
    </nc>
  </rcc>
  <rcc rId="1299" sId="4" numFmtId="34">
    <oc r="C59">
      <f>C39/1000</f>
    </oc>
    <nc r="C59">
      <v>12</v>
    </nc>
  </rcc>
  <rcc rId="1300" sId="4" numFmtId="34">
    <oc r="D59">
      <f>D39/1000</f>
    </oc>
    <nc r="D59">
      <v>11</v>
    </nc>
  </rcc>
  <rcc rId="1301" sId="4" numFmtId="34">
    <oc r="E59">
      <f>E39/1000</f>
    </oc>
    <nc r="E59">
      <v>16</v>
    </nc>
  </rcc>
  <rcc rId="1302" sId="4" numFmtId="34">
    <oc r="F59">
      <f>F39/1000</f>
    </oc>
    <nc r="F59">
      <v>18</v>
    </nc>
  </rcc>
  <rcc rId="1303" sId="4" numFmtId="34">
    <oc r="G59">
      <f>G39/1000</f>
    </oc>
    <nc r="G59">
      <v>14</v>
    </nc>
  </rcc>
  <rcc rId="1304" sId="4" numFmtId="34">
    <oc r="H59">
      <f>H39/1000</f>
    </oc>
    <nc r="H59">
      <v>13</v>
    </nc>
  </rcc>
  <rcc rId="1305" sId="4" numFmtId="34">
    <oc r="I59">
      <f>I39/1000</f>
    </oc>
    <nc r="I59">
      <v>13</v>
    </nc>
  </rcc>
  <rcc rId="1306" sId="4" numFmtId="34">
    <oc r="J59">
      <f>J39/1000</f>
    </oc>
    <nc r="J59">
      <v>22</v>
    </nc>
  </rcc>
  <rcc rId="1307" sId="4" numFmtId="34">
    <oc r="K59">
      <f>K39/1000</f>
    </oc>
    <nc r="K59">
      <v>14</v>
    </nc>
  </rcc>
  <rcc rId="1308" sId="4" numFmtId="34">
    <oc r="L59">
      <f>L39/1000</f>
    </oc>
    <nc r="L59">
      <v>13</v>
    </nc>
  </rcc>
  <rcc rId="1309" sId="4" numFmtId="34">
    <oc r="M59">
      <f>M39/1000</f>
    </oc>
    <nc r="M59">
      <v>16</v>
    </nc>
  </rcc>
  <rcc rId="1310" sId="4" numFmtId="34">
    <oc r="N59">
      <f>N39/1000</f>
    </oc>
    <nc r="N59">
      <v>2</v>
    </nc>
  </rcc>
  <rcc rId="1311" sId="4" numFmtId="34">
    <oc r="O59">
      <f>O39/1000</f>
    </oc>
    <nc r="O59">
      <v>11</v>
    </nc>
  </rcc>
  <rcc rId="1312" sId="4" numFmtId="34">
    <oc r="P59">
      <f>P39/1000</f>
    </oc>
    <nc r="P59">
      <v>6</v>
    </nc>
  </rcc>
  <rcc rId="1313" sId="4" numFmtId="34">
    <oc r="C60">
      <f>C37/1000</f>
    </oc>
    <nc r="C60">
      <v>83</v>
    </nc>
  </rcc>
  <rcc rId="1314" sId="4" numFmtId="34">
    <oc r="D60">
      <f>D37/1000</f>
    </oc>
    <nc r="D60">
      <v>85</v>
    </nc>
  </rcc>
  <rcc rId="1315" sId="4" numFmtId="34">
    <oc r="E60">
      <f>E37/1000</f>
    </oc>
    <nc r="E60">
      <v>84</v>
    </nc>
  </rcc>
  <rcc rId="1316" sId="4" numFmtId="34">
    <oc r="F60">
      <f>F37/1000</f>
    </oc>
    <nc r="F60">
      <v>85</v>
    </nc>
  </rcc>
  <rcc rId="1317" sId="4" numFmtId="34">
    <oc r="G60">
      <f>G37/1000</f>
    </oc>
    <nc r="G60">
      <v>81</v>
    </nc>
  </rcc>
  <rcc rId="1318" sId="4" numFmtId="34">
    <oc r="H60">
      <f>H37/1000</f>
    </oc>
    <nc r="H60">
      <v>80</v>
    </nc>
  </rcc>
  <rcc rId="1319" sId="4" numFmtId="34">
    <oc r="I60">
      <f>I37/1000</f>
    </oc>
    <nc r="I60">
      <v>76</v>
    </nc>
  </rcc>
  <rcc rId="1320" sId="4" numFmtId="34">
    <oc r="J60">
      <f>J37/1000</f>
    </oc>
    <nc r="J60">
      <v>80</v>
    </nc>
  </rcc>
  <rcc rId="1321" sId="4" numFmtId="34">
    <oc r="K60">
      <f>K37/1000</f>
    </oc>
    <nc r="K60">
      <v>81</v>
    </nc>
  </rcc>
  <rcc rId="1322" sId="4" numFmtId="34">
    <oc r="L60">
      <f>L37/1000</f>
    </oc>
    <nc r="L60">
      <v>81</v>
    </nc>
  </rcc>
  <rcc rId="1323" sId="4" numFmtId="34">
    <oc r="M60">
      <f>M37/1000</f>
    </oc>
    <nc r="M60">
      <v>82</v>
    </nc>
  </rcc>
  <rcc rId="1324" sId="4" numFmtId="34">
    <oc r="N60">
      <f>N37/1000</f>
    </oc>
    <nc r="N60">
      <v>81</v>
    </nc>
  </rcc>
  <rcc rId="1325" sId="4" numFmtId="34">
    <oc r="O60">
      <f>O37/1000</f>
    </oc>
    <nc r="O60">
      <v>79</v>
    </nc>
  </rcc>
  <rcc rId="1326" sId="4" numFmtId="34">
    <oc r="P60">
      <f>P37/1000</f>
    </oc>
    <nc r="P60">
      <v>73</v>
    </nc>
  </rcc>
  <rcc rId="1327" sId="4" numFmtId="34">
    <oc r="C61">
      <f>C40/1000</f>
    </oc>
    <nc r="C61">
      <v>78</v>
    </nc>
  </rcc>
  <rcc rId="1328" sId="4" numFmtId="34">
    <oc r="D61">
      <f>D40/1000</f>
    </oc>
    <nc r="D61">
      <v>85</v>
    </nc>
  </rcc>
  <rcc rId="1329" sId="4" numFmtId="34">
    <oc r="E61">
      <f>E40/1000</f>
    </oc>
    <nc r="E61">
      <v>92</v>
    </nc>
  </rcc>
  <rcc rId="1330" sId="4" numFmtId="34">
    <oc r="F61">
      <f>F40/1000</f>
    </oc>
    <nc r="F61">
      <v>91</v>
    </nc>
  </rcc>
  <rcc rId="1331" sId="4" numFmtId="34">
    <oc r="G61">
      <f>G40/1000</f>
    </oc>
    <nc r="G61">
      <v>89</v>
    </nc>
  </rcc>
  <rcc rId="1332" sId="4" numFmtId="34">
    <oc r="H61">
      <f>H40/1000</f>
    </oc>
    <nc r="H61">
      <v>101</v>
    </nc>
  </rcc>
  <rcc rId="1333" sId="4" numFmtId="34">
    <oc r="I61">
      <f>I40/1000</f>
    </oc>
    <nc r="I61">
      <v>97</v>
    </nc>
  </rcc>
  <rcc rId="1334" sId="4" numFmtId="34">
    <oc r="J61">
      <f>J40/1000</f>
    </oc>
    <nc r="J61">
      <v>110</v>
    </nc>
  </rcc>
  <rcc rId="1335" sId="4" numFmtId="34">
    <oc r="K61">
      <f>K40/1000</f>
    </oc>
    <nc r="K61">
      <v>107</v>
    </nc>
  </rcc>
  <rcc rId="1336" sId="4" numFmtId="34">
    <oc r="L61">
      <f>L40/1000</f>
    </oc>
    <nc r="L61">
      <v>114</v>
    </nc>
  </rcc>
  <rcc rId="1337" sId="4" numFmtId="34">
    <oc r="M61">
      <f>M40/1000</f>
    </oc>
    <nc r="M61">
      <v>112</v>
    </nc>
  </rcc>
  <rcc rId="1338" sId="4" numFmtId="34">
    <oc r="N61">
      <f>N40/1000</f>
    </oc>
    <nc r="N61">
      <v>110</v>
    </nc>
  </rcc>
  <rcc rId="1339" sId="4" numFmtId="34">
    <oc r="O61">
      <f>O40/1000</f>
    </oc>
    <nc r="O61">
      <v>122</v>
    </nc>
  </rcc>
  <rcc rId="1340" sId="4" numFmtId="34">
    <oc r="P61">
      <f>P40/1000</f>
    </oc>
    <nc r="P61">
      <v>104</v>
    </nc>
  </rcc>
  <rcc rId="1341" sId="4" numFmtId="34">
    <oc r="C62">
      <f>C41/1000</f>
    </oc>
    <nc r="C62">
      <v>88</v>
    </nc>
  </rcc>
  <rcc rId="1342" sId="4" numFmtId="34">
    <oc r="D62">
      <f>D41/1000</f>
    </oc>
    <nc r="D62">
      <v>92</v>
    </nc>
  </rcc>
  <rcc rId="1343" sId="4" numFmtId="34">
    <oc r="E62">
      <f>E41/1000</f>
    </oc>
    <nc r="E62">
      <v>93</v>
    </nc>
  </rcc>
  <rcc rId="1344" sId="4" numFmtId="34">
    <oc r="F62">
      <f>F41/1000</f>
    </oc>
    <nc r="F62">
      <v>99</v>
    </nc>
  </rcc>
  <rcc rId="1345" sId="4" numFmtId="34">
    <oc r="G62">
      <f>G41/1000</f>
    </oc>
    <nc r="G62">
      <v>94</v>
    </nc>
  </rcc>
  <rcc rId="1346" sId="4" numFmtId="34">
    <oc r="H62">
      <f>H41/1000</f>
    </oc>
    <nc r="H62">
      <v>96</v>
    </nc>
  </rcc>
  <rcc rId="1347" sId="4" numFmtId="34">
    <oc r="I62">
      <f>I41/1000</f>
    </oc>
    <nc r="I62">
      <v>97</v>
    </nc>
  </rcc>
  <rcc rId="1348" sId="4" numFmtId="34">
    <oc r="J62">
      <f>J41/1000</f>
    </oc>
    <nc r="J62">
      <v>99</v>
    </nc>
  </rcc>
  <rcc rId="1349" sId="4" numFmtId="34">
    <oc r="K62">
      <f>K41/1000</f>
    </oc>
    <nc r="K62">
      <v>94</v>
    </nc>
  </rcc>
  <rcc rId="1350" sId="4" numFmtId="34">
    <oc r="L62">
      <f>L41/1000</f>
    </oc>
    <nc r="L62">
      <v>98</v>
    </nc>
  </rcc>
  <rcc rId="1351" sId="4" numFmtId="34">
    <oc r="M62">
      <f>M41/1000</f>
    </oc>
    <nc r="M62">
      <v>101</v>
    </nc>
  </rcc>
  <rcc rId="1352" sId="4" numFmtId="34">
    <oc r="N62">
      <f>N41/1000</f>
    </oc>
    <nc r="N62">
      <v>95</v>
    </nc>
  </rcc>
  <rcc rId="1353" sId="4" numFmtId="34">
    <oc r="O62">
      <f>O41/1000</f>
    </oc>
    <nc r="O62">
      <v>89</v>
    </nc>
  </rcc>
  <rcc rId="1354" sId="4" numFmtId="34">
    <oc r="P62">
      <f>P41/1000</f>
    </oc>
    <nc r="P62">
      <v>85</v>
    </nc>
  </rcc>
  <rcc rId="1355" sId="4" numFmtId="34">
    <oc r="C63">
      <f>(C38+C48)/1000</f>
    </oc>
    <nc r="C63">
      <v>57</v>
    </nc>
  </rcc>
  <rcc rId="1356" sId="4" numFmtId="34">
    <oc r="D63">
      <f>(D38+D48)/1000</f>
    </oc>
    <nc r="D63">
      <v>48</v>
    </nc>
  </rcc>
  <rcc rId="1357" sId="4" numFmtId="34">
    <oc r="E63">
      <f>(E38+E48)/1000</f>
    </oc>
    <nc r="E63">
      <v>64</v>
    </nc>
  </rcc>
  <rcc rId="1358" sId="4" numFmtId="34">
    <oc r="F63">
      <f>(F38+F48)/1000</f>
    </oc>
    <nc r="F63">
      <v>58</v>
    </nc>
  </rcc>
  <rcc rId="1359" sId="4" numFmtId="34">
    <oc r="G63">
      <f>(G38+G48)/1000</f>
    </oc>
    <nc r="G63">
      <v>70</v>
    </nc>
  </rcc>
  <rcc rId="1360" sId="4" numFmtId="34">
    <oc r="H63">
      <f>(H38+H48)/1000</f>
    </oc>
    <nc r="H63">
      <v>72</v>
    </nc>
  </rcc>
  <rcc rId="1361" sId="4" numFmtId="34">
    <oc r="I63">
      <f>(I38+I48)/1000</f>
    </oc>
    <nc r="I63">
      <v>80</v>
    </nc>
  </rcc>
  <rcc rId="1362" sId="4" numFmtId="34">
    <oc r="J63">
      <f>(J38+J48)/1000</f>
    </oc>
    <nc r="J63">
      <v>42</v>
    </nc>
  </rcc>
  <rcc rId="1363" sId="4" numFmtId="34">
    <oc r="K63">
      <f>(K38+K48)/1000</f>
    </oc>
    <nc r="K63">
      <v>77</v>
    </nc>
  </rcc>
  <rcc rId="1364" sId="4" numFmtId="34">
    <oc r="L63">
      <f>(L38+L48)/1000</f>
    </oc>
    <nc r="L63">
      <v>63</v>
    </nc>
  </rcc>
  <rcc rId="1365" sId="4" numFmtId="34">
    <oc r="M63">
      <f>(M38+M48)/1000-1</f>
    </oc>
    <nc r="M63">
      <v>75</v>
    </nc>
  </rcc>
  <rcc rId="1366" sId="4" numFmtId="34">
    <oc r="N63">
      <f>(N38+N48)/1000</f>
    </oc>
    <nc r="N63">
      <v>87</v>
    </nc>
  </rcc>
  <rcc rId="1367" sId="4" numFmtId="34">
    <oc r="O63">
      <f>(O38+O48)/1000</f>
    </oc>
    <nc r="O63">
      <v>64</v>
    </nc>
  </rcc>
  <rcc rId="1368" sId="4" numFmtId="34">
    <oc r="P63">
      <f>(P38+P48)/1000</f>
    </oc>
    <nc r="P63">
      <v>80</v>
    </nc>
  </rcc>
  <rcc rId="1369" sId="4" numFmtId="34">
    <oc r="C64">
      <f>C46/1000</f>
    </oc>
    <nc r="C64">
      <v>49</v>
    </nc>
  </rcc>
  <rcc rId="1370" sId="4" numFmtId="34">
    <oc r="D64">
      <f>D46/1000</f>
    </oc>
    <nc r="D64">
      <v>54</v>
    </nc>
  </rcc>
  <rcc rId="1371" sId="4" numFmtId="34">
    <oc r="E64">
      <f>E46/1000</f>
    </oc>
    <nc r="E64">
      <v>48</v>
    </nc>
  </rcc>
  <rcc rId="1372" sId="4" numFmtId="34">
    <oc r="F64">
      <f>F46/1000</f>
    </oc>
    <nc r="F64">
      <v>47</v>
    </nc>
  </rcc>
  <rcc rId="1373" sId="4" numFmtId="34">
    <oc r="G64">
      <f>G46/1000</f>
    </oc>
    <nc r="G64">
      <v>48</v>
    </nc>
  </rcc>
  <rcc rId="1374" sId="4" numFmtId="34">
    <oc r="H64">
      <f>H46/1000</f>
    </oc>
    <nc r="H64">
      <v>52</v>
    </nc>
  </rcc>
  <rcc rId="1375" sId="4" numFmtId="34">
    <oc r="I64">
      <f>I46/1000</f>
    </oc>
    <nc r="I64">
      <v>45</v>
    </nc>
  </rcc>
  <rcc rId="1376" sId="4" numFmtId="34">
    <oc r="J64">
      <f>J46/1000</f>
    </oc>
    <nc r="J64">
      <v>37</v>
    </nc>
  </rcc>
  <rcc rId="1377" sId="4" numFmtId="34">
    <oc r="K64">
      <f>K46/1000</f>
    </oc>
    <nc r="K64">
      <v>44</v>
    </nc>
  </rcc>
  <rcc rId="1378" sId="4" numFmtId="34">
    <oc r="L64">
      <f>L46/1000</f>
    </oc>
    <nc r="L64">
      <v>53</v>
    </nc>
  </rcc>
  <rcc rId="1379" sId="4" numFmtId="34">
    <oc r="M64">
      <f>M46/1000</f>
    </oc>
    <nc r="M64">
      <v>53</v>
    </nc>
  </rcc>
  <rcc rId="1380" sId="4" numFmtId="34">
    <oc r="N64">
      <f>N46/1000</f>
    </oc>
    <nc r="N64">
      <v>53</v>
    </nc>
  </rcc>
  <rcc rId="1381" sId="4" numFmtId="34">
    <oc r="O64">
      <f>O46/1000</f>
    </oc>
    <nc r="O64">
      <v>56</v>
    </nc>
  </rcc>
  <rcc rId="1382" sId="4" numFmtId="34">
    <oc r="P64">
      <f>P46/1000</f>
    </oc>
    <nc r="P64">
      <v>44</v>
    </nc>
  </rcc>
  <rcc rId="1383" sId="4" numFmtId="34">
    <oc r="C65">
      <f>(C50+C43+C49)/1000+1</f>
    </oc>
    <nc r="C65">
      <v>24</v>
    </nc>
  </rcc>
  <rcc rId="1384" sId="4" numFmtId="34">
    <oc r="D65">
      <f>(D50+D43+D49)/1000+1</f>
    </oc>
    <nc r="D65">
      <v>30</v>
    </nc>
  </rcc>
  <rcc rId="1385" sId="4" numFmtId="34">
    <oc r="E65">
      <f>(E50+E43+E49)/1000-1</f>
    </oc>
    <nc r="E65">
      <v>32</v>
    </nc>
  </rcc>
  <rcc rId="1386" sId="4" numFmtId="34">
    <oc r="F65">
      <f>(F50+F43+F49)/1000+1</f>
    </oc>
    <nc r="F65">
      <v>25</v>
    </nc>
  </rcc>
  <rcc rId="1387" sId="4" numFmtId="34">
    <oc r="G65">
      <f>(G50+G43+G49)/1000+1</f>
    </oc>
    <nc r="G65">
      <v>29</v>
    </nc>
  </rcc>
  <rcc rId="1388" sId="4" numFmtId="34">
    <oc r="H65">
      <f>(H50+H43+H49)/1000-1</f>
    </oc>
    <nc r="H65">
      <v>24</v>
    </nc>
  </rcc>
  <rcc rId="1389" sId="4" numFmtId="34">
    <oc r="I65">
      <f>(I50+I43+I49)/1000-2</f>
    </oc>
    <nc r="I65">
      <v>23</v>
    </nc>
  </rcc>
  <rcc rId="1390" sId="4" numFmtId="34">
    <oc r="J65">
      <f>(J50+J43+J49)/1000</f>
    </oc>
    <nc r="J65">
      <v>23</v>
    </nc>
  </rcc>
  <rcc rId="1391" sId="4" numFmtId="34">
    <oc r="K65">
      <f>(K50+K43+K49)/1000</f>
    </oc>
    <nc r="K65">
      <v>22</v>
    </nc>
  </rcc>
  <rcc rId="1392" sId="4" numFmtId="34">
    <oc r="L65">
      <f>(L50+L43+L49)/1000</f>
    </oc>
    <nc r="L65">
      <v>21</v>
    </nc>
  </rcc>
  <rcc rId="1393" sId="4" numFmtId="34">
    <oc r="M65">
      <f>(M50+M43+M49)/1000</f>
    </oc>
    <nc r="M65">
      <v>21</v>
    </nc>
  </rcc>
  <rcc rId="1394" sId="4" numFmtId="34">
    <oc r="N65">
      <f>(N50+N43+N49)/1000</f>
    </oc>
    <nc r="N65">
      <v>22</v>
    </nc>
  </rcc>
  <rcc rId="1395" sId="4" numFmtId="34">
    <oc r="O65">
      <f>(O50+O43+O49)/1000</f>
    </oc>
    <nc r="O65">
      <v>28</v>
    </nc>
  </rcc>
  <rcc rId="1396" sId="4" numFmtId="34">
    <oc r="P65">
      <f>(P50+P43+P49)/1000</f>
    </oc>
    <nc r="P65">
      <v>23</v>
    </nc>
  </rcc>
  <rcc rId="1397" sId="4" numFmtId="34">
    <oc r="C66">
      <f>SUM(C56:C65)</f>
    </oc>
    <nc r="C66">
      <v>475</v>
    </nc>
  </rcc>
  <rcc rId="1398" sId="4" numFmtId="34">
    <oc r="D66">
      <f>SUM(D56:D65)</f>
    </oc>
    <nc r="D66">
      <v>495</v>
    </nc>
  </rcc>
  <rcc rId="1399" sId="4" numFmtId="34">
    <oc r="E66">
      <f>SUM(E56:E65)</f>
    </oc>
    <nc r="E66">
      <v>527</v>
    </nc>
  </rcc>
  <rcc rId="1400" sId="4" numFmtId="34">
    <oc r="F66">
      <f>SUM(F56:F65)</f>
    </oc>
    <nc r="F66">
      <v>515</v>
    </nc>
  </rcc>
  <rcc rId="1401" sId="4" numFmtId="34">
    <oc r="G66">
      <f>SUM(G56:G65)</f>
    </oc>
    <nc r="G66">
      <v>515</v>
    </nc>
  </rcc>
  <rcc rId="1402" sId="4" numFmtId="34">
    <oc r="H66">
      <f>SUM(H56:H65)</f>
    </oc>
    <nc r="H66">
      <v>529</v>
    </nc>
  </rcc>
  <rcc rId="1403" sId="4" numFmtId="34">
    <oc r="I66">
      <f>SUM(I56:I65)</f>
    </oc>
    <nc r="I66">
      <v>516</v>
    </nc>
  </rcc>
  <rcc rId="1404" sId="4" numFmtId="34">
    <oc r="J66">
      <f>SUM(J56:J65)</f>
    </oc>
    <nc r="J66">
      <v>497</v>
    </nc>
  </rcc>
  <rcc rId="1405" sId="4" numFmtId="34">
    <oc r="K66">
      <f>SUM(K56:K65)</f>
    </oc>
    <nc r="K66">
      <v>520</v>
    </nc>
  </rcc>
  <rcc rId="1406" sId="4" numFmtId="34">
    <oc r="L66">
      <f>SUM(L56:L65)</f>
    </oc>
    <nc r="L66">
      <v>522</v>
    </nc>
  </rcc>
  <rcc rId="1407" sId="4" numFmtId="34">
    <oc r="M66">
      <f>SUM(M56:M65)</f>
    </oc>
    <nc r="M66">
      <v>544</v>
    </nc>
  </rcc>
  <rcc rId="1408" sId="4" numFmtId="34">
    <oc r="N66">
      <f>SUM(N56:N65)</f>
    </oc>
    <nc r="N66">
      <v>542</v>
    </nc>
  </rcc>
  <rcc rId="1409" sId="4" numFmtId="34">
    <oc r="O66">
      <f>SUM(O56:O65)</f>
    </oc>
    <nc r="O66">
      <v>540</v>
    </nc>
  </rcc>
  <rcc rId="1410" sId="4" numFmtId="34">
    <oc r="P66">
      <f>SUM(P56:P65)</f>
    </oc>
    <nc r="P66">
      <v>492</v>
    </nc>
  </rcc>
  <rcc rId="1411" sId="4">
    <oc r="Q8">
      <v>154734</v>
    </oc>
    <nc r="Q8"/>
  </rcc>
  <rcc rId="1412" sId="4" numFmtId="34">
    <oc r="R8">
      <f>Q8-O8</f>
    </oc>
    <nc r="R8"/>
  </rcc>
  <rcc rId="1413" sId="5" numFmtId="34">
    <oc r="C9">
      <f>SUM(C2:C8)</f>
    </oc>
    <nc r="C9">
      <v>-382787</v>
    </nc>
  </rcc>
  <rcc rId="1414" sId="5" numFmtId="34">
    <oc r="D9">
      <f>SUM(D2:D8)</f>
    </oc>
    <nc r="D9">
      <v>-389119</v>
    </nc>
  </rcc>
  <rcc rId="1415" sId="5" numFmtId="34">
    <oc r="E9">
      <f>SUM(E2:E8)</f>
    </oc>
    <nc r="E9">
      <v>-391034</v>
    </nc>
  </rcc>
  <rcc rId="1416" sId="5" numFmtId="34">
    <oc r="F9">
      <f>SUM(F2:F8)</f>
    </oc>
    <nc r="F9">
      <v>-399677</v>
    </nc>
  </rcc>
  <rcc rId="1417" sId="5" numFmtId="34">
    <oc r="G9">
      <f>SUM(G2:G8)</f>
    </oc>
    <nc r="G9">
      <v>-395991</v>
    </nc>
  </rcc>
  <rcc rId="1418" sId="5" numFmtId="34">
    <oc r="H9">
      <f>SUM(H2:H8)</f>
    </oc>
    <nc r="H9">
      <v>-392997</v>
    </nc>
  </rcc>
  <rcc rId="1419" sId="5" numFmtId="34">
    <oc r="I9">
      <f>SUM(I2:I8)</f>
    </oc>
    <nc r="I9">
      <v>-425761</v>
    </nc>
  </rcc>
  <rcc rId="1420" sId="5" numFmtId="34">
    <oc r="J9">
      <f>SUM(J2:J8)</f>
    </oc>
    <nc r="J9">
      <v>-455693</v>
    </nc>
  </rcc>
  <rcc rId="1421" sId="5" numFmtId="34">
    <oc r="K9">
      <f>SUM(K2:K8)</f>
    </oc>
    <nc r="K9">
      <v>-524620</v>
    </nc>
  </rcc>
  <rcc rId="1422" sId="5" numFmtId="34">
    <oc r="L9">
      <f>SUM(L2:L8)</f>
    </oc>
    <nc r="L9">
      <v>-458137</v>
    </nc>
  </rcc>
  <rcc rId="1423" sId="5" numFmtId="34">
    <oc r="M9">
      <f>SUM(M2:M8)</f>
    </oc>
    <nc r="M9">
      <v>-439492</v>
    </nc>
  </rcc>
  <rcc rId="1424" sId="5" numFmtId="34">
    <oc r="N9">
      <f>SUM(N2:N8)</f>
    </oc>
    <nc r="N9">
      <v>-447509</v>
    </nc>
  </rcc>
  <rcc rId="1425" sId="5" numFmtId="34">
    <oc r="O9">
      <f>SUM(O2:O8)</f>
    </oc>
    <nc r="O9">
      <v>-447663</v>
    </nc>
  </rcc>
  <rcc rId="1426" sId="5" numFmtId="34">
    <oc r="P9">
      <f>SUM(P2:P8)</f>
    </oc>
    <nc r="P9">
      <v>-346064</v>
    </nc>
  </rcc>
  <rcc rId="1427" sId="5">
    <oc r="M12">
      <f>M1</f>
    </oc>
    <nc r="M12" t="inlineStr">
      <is>
        <t>III Q 2019</t>
      </is>
    </nc>
  </rcc>
  <rcc rId="1428" sId="5">
    <oc r="N12">
      <f>N1</f>
    </oc>
    <nc r="N12" t="inlineStr">
      <is>
        <t>IV Q 2019</t>
      </is>
    </nc>
  </rcc>
  <rcc rId="1429" sId="5">
    <oc r="O12">
      <f>O1</f>
    </oc>
    <nc r="O12" t="inlineStr">
      <is>
        <t>I Q 2020</t>
      </is>
    </nc>
  </rcc>
  <rcc rId="1430" sId="5">
    <oc r="P12">
      <f>P1</f>
    </oc>
    <nc r="P12" t="inlineStr">
      <is>
        <t>II Q 2020</t>
      </is>
    </nc>
  </rcc>
  <rcc rId="1431" sId="5" numFmtId="34">
    <oc r="O28">
      <f>-2202-999-151+1</f>
    </oc>
    <nc r="O28">
      <v>-3351</v>
    </nc>
  </rcc>
  <rcc rId="1432" sId="5" numFmtId="34">
    <oc r="C31">
      <f>SUM(C13:C28)</f>
    </oc>
    <nc r="C31">
      <v>-380923</v>
    </nc>
  </rcc>
  <rcc rId="1433" sId="5" numFmtId="34">
    <oc r="D31">
      <f>SUM(D13:D28)</f>
    </oc>
    <nc r="D31">
      <v>-344968</v>
    </nc>
  </rcc>
  <rcc rId="1434" sId="5" numFmtId="34">
    <oc r="E31">
      <f>SUM(E13:E28)</f>
    </oc>
    <nc r="E31">
      <v>-295332</v>
    </nc>
  </rcc>
  <rcc rId="1435" sId="5" numFmtId="34">
    <oc r="F31">
      <f>SUM(F13:F28)</f>
    </oc>
    <nc r="F31">
      <v>-355592</v>
    </nc>
  </rcc>
  <rcc rId="1436" sId="5" numFmtId="34">
    <oc r="G31">
      <f>SUM(G13:G28)</f>
    </oc>
    <nc r="G31">
      <v>-466463</v>
    </nc>
  </rcc>
  <rcc rId="1437" sId="5" numFmtId="34">
    <oc r="H31">
      <f>SUM(H13:H28)</f>
    </oc>
    <nc r="H31">
      <v>-358416</v>
    </nc>
  </rcc>
  <rcc rId="1438" sId="5" numFmtId="34">
    <oc r="I31">
      <f>SUM(I13:I28)</f>
    </oc>
    <nc r="I31">
      <v>-374693</v>
    </nc>
  </rcc>
  <rcc rId="1439" sId="5" numFmtId="34">
    <oc r="J31">
      <f>SUM(J13:J28)</f>
    </oc>
    <nc r="J31">
      <v>-372744</v>
    </nc>
  </rcc>
  <rcc rId="1440" sId="5" numFmtId="34">
    <oc r="K31">
      <f>SUM(K13:K29)</f>
    </oc>
    <nc r="K31">
      <v>-532239</v>
    </nc>
  </rcc>
  <rcc rId="1441" sId="5" numFmtId="34">
    <oc r="L31">
      <f>SUM(L13:L29)</f>
    </oc>
    <nc r="L31">
      <v>-355064</v>
    </nc>
  </rcc>
  <rcc rId="1442" sId="5" numFmtId="34">
    <oc r="M31">
      <f>SUM(M13:M29)</f>
    </oc>
    <nc r="M31">
      <v>-349719</v>
    </nc>
  </rcc>
  <rcc rId="1443" sId="5" numFmtId="34">
    <oc r="N31">
      <f>SUM(N13:N29)</f>
    </oc>
    <nc r="N31">
      <v>-319452</v>
    </nc>
  </rcc>
  <rcc rId="1444" sId="5" numFmtId="34">
    <oc r="O31">
      <f>SUM(O13:O29)</f>
    </oc>
    <nc r="O31">
      <v>-574021</v>
    </nc>
  </rcc>
  <rcc rId="1445" sId="5" numFmtId="34">
    <oc r="P31">
      <f>SUM(P13:P29)</f>
    </oc>
    <nc r="P31">
      <v>-320951</v>
    </nc>
  </rcc>
  <rcc rId="1446" sId="5" numFmtId="34">
    <oc r="C33">
      <f>SUM(C34:C35)</f>
    </oc>
    <nc r="C33">
      <v>-101987</v>
    </nc>
  </rcc>
  <rcc rId="1447" sId="5" numFmtId="34">
    <oc r="D33">
      <f>SUM(D34:D35)</f>
    </oc>
    <nc r="D33">
      <v>-66974</v>
    </nc>
  </rcc>
  <rcc rId="1448" sId="5" numFmtId="34">
    <oc r="E33">
      <f>SUM(E34:E35)</f>
    </oc>
    <nc r="E33">
      <v>-21058</v>
    </nc>
  </rcc>
  <rcc rId="1449" sId="5" numFmtId="34">
    <oc r="F33">
      <f>SUM(F34:F35)</f>
    </oc>
    <nc r="F33">
      <v>-20942</v>
    </nc>
  </rcc>
  <rcc rId="1450" sId="5" numFmtId="34">
    <oc r="G33">
      <f>SUM(G34:G35)</f>
    </oc>
    <nc r="G33">
      <v>-160255</v>
    </nc>
  </rcc>
  <rcc rId="1451" sId="5" numFmtId="34">
    <oc r="H33">
      <f>SUM(H34:H35)</f>
    </oc>
    <nc r="H33">
      <v>34</v>
    </nc>
  </rcc>
  <rcc rId="1452" sId="5" numFmtId="34">
    <oc r="I33">
      <f>SUM(I34:I35)</f>
    </oc>
    <nc r="I33">
      <v>-21086</v>
    </nc>
  </rcc>
  <rcc rId="1453" sId="5" numFmtId="34">
    <oc r="J33">
      <f>SUM(J34:J35)</f>
    </oc>
    <nc r="J33">
      <v>-21506</v>
    </nc>
  </rcc>
  <rcc rId="1454" sId="5" numFmtId="34">
    <oc r="K33">
      <f>SUM(K34:K35)</f>
    </oc>
    <nc r="K33">
      <v>-220604</v>
    </nc>
  </rcc>
  <rcc rId="1455" sId="5" numFmtId="34">
    <oc r="L33">
      <f>SUM(L34:L35)</f>
    </oc>
    <nc r="L33">
      <v>-20746</v>
    </nc>
  </rcc>
  <rcc rId="1456" sId="5" numFmtId="34">
    <oc r="M33">
      <f>SUM(M34:M35)</f>
    </oc>
    <nc r="M33">
      <v>-20802</v>
    </nc>
  </rcc>
  <rcc rId="1457" sId="5" numFmtId="34">
    <oc r="N33">
      <f>SUM(N34:N35)</f>
    </oc>
    <nc r="N33">
      <v>-20607</v>
    </nc>
  </rcc>
  <rcc rId="1458" sId="5" numFmtId="34">
    <oc r="O33">
      <f>SUM(O34:O35)</f>
    </oc>
    <nc r="O33">
      <v>-287624</v>
    </nc>
  </rcc>
  <rcc rId="1459" sId="5" numFmtId="34">
    <oc r="P33">
      <f>SUM(P34:P35)</f>
    </oc>
    <nc r="P33">
      <v>-40392</v>
    </nc>
  </rcc>
  <rcc rId="1460" sId="5" numFmtId="34">
    <oc r="L35">
      <f>-42046-K35</f>
    </oc>
    <nc r="L35">
      <v>-20746</v>
    </nc>
  </rcc>
  <rcc rId="1461" sId="5" numFmtId="34">
    <oc r="O35">
      <f>-39633648.42/1000</f>
    </oc>
    <nc r="O35">
      <v>-39634</v>
    </nc>
  </rcc>
  <rcc rId="1462" sId="6" numFmtId="34">
    <oc r="C10">
      <f>SUM(C3:C9)</f>
    </oc>
    <nc r="C10">
      <v>55858</v>
    </nc>
  </rcc>
  <rcc rId="1463" sId="6" numFmtId="34">
    <oc r="D10">
      <f>SUM(D3:D9)</f>
    </oc>
    <nc r="D10">
      <v>36228</v>
    </nc>
  </rcc>
  <rcc rId="1464" sId="6" numFmtId="34">
    <oc r="E10">
      <f>SUM(E3:E9)</f>
    </oc>
    <nc r="E10">
      <v>55567</v>
    </nc>
  </rcc>
  <rcc rId="1465" sId="6" numFmtId="34">
    <oc r="F10">
      <f>SUM(F3:F9)</f>
    </oc>
    <nc r="F10">
      <v>47321</v>
    </nc>
  </rcc>
  <rcc rId="1466" sId="6" numFmtId="34">
    <oc r="G10">
      <f>SUM(G3:G9)</f>
    </oc>
    <nc r="G10">
      <v>-1083</v>
    </nc>
  </rcc>
  <rcc rId="1467" sId="6" numFmtId="34">
    <oc r="H10">
      <f>SUM(H3:H9)</f>
    </oc>
    <nc r="H10">
      <v>69249</v>
    </nc>
  </rcc>
  <rcc rId="1468" sId="6" numFmtId="34">
    <oc r="I10">
      <f>SUM(I3:I9)</f>
    </oc>
    <nc r="I10">
      <v>60451</v>
    </nc>
  </rcc>
  <rcc rId="1469" sId="6" numFmtId="34">
    <oc r="J10">
      <f>SUM(J3:J9)</f>
    </oc>
    <nc r="J10">
      <v>15922</v>
    </nc>
  </rcc>
  <rcc rId="1470" sId="6" numFmtId="34">
    <oc r="K10">
      <f>SUM(K3:K9)</f>
    </oc>
    <nc r="K10">
      <v>48432</v>
    </nc>
  </rcc>
  <rcc rId="1471" sId="6" numFmtId="34">
    <oc r="L10">
      <f>SUM(L3:L9)</f>
    </oc>
    <nc r="L10">
      <v>30201</v>
    </nc>
  </rcc>
  <rcc rId="1472" sId="6" numFmtId="34">
    <oc r="M10">
      <f>SUM(M3:M9)</f>
    </oc>
    <nc r="M10">
      <v>63780</v>
    </nc>
  </rcc>
  <rcc rId="1473" sId="6" numFmtId="34">
    <oc r="N10">
      <f>SUM(N3:N9)</f>
    </oc>
    <nc r="N10">
      <v>73136</v>
    </nc>
  </rcc>
  <rcc rId="1474" sId="6" numFmtId="34">
    <oc r="O10">
      <f>SUM(O3:O9)</f>
    </oc>
    <nc r="O10">
      <v>6303</v>
    </nc>
  </rcc>
  <rcc rId="1475" sId="6" numFmtId="34">
    <oc r="P10">
      <f>SUM(P3:P9)</f>
    </oc>
    <nc r="P10">
      <v>58612</v>
    </nc>
  </rcc>
  <rcc rId="1476" sId="7" numFmtId="34">
    <oc r="C8">
      <f>SUM(C2:C7)</f>
    </oc>
    <nc r="C8">
      <v>16278</v>
    </nc>
  </rcc>
  <rcc rId="1477" sId="7" numFmtId="34">
    <oc r="D8">
      <f>SUM(D2:D7)</f>
    </oc>
    <nc r="D8">
      <v>9700</v>
    </nc>
  </rcc>
  <rcc rId="1478" sId="7" numFmtId="34">
    <oc r="E8">
      <f>SUM(E2:E7)</f>
    </oc>
    <nc r="E8">
      <v>4908</v>
    </nc>
  </rcc>
  <rcc rId="1479" sId="7" numFmtId="34">
    <oc r="F8">
      <f>SUM(F2:F7)</f>
    </oc>
    <nc r="F8">
      <v>15939</v>
    </nc>
  </rcc>
  <rcc rId="1480" sId="7" numFmtId="34">
    <oc r="G8">
      <f>SUM(G2:G7)</f>
    </oc>
    <nc r="G8">
      <v>4324</v>
    </nc>
  </rcc>
  <rcc rId="1481" sId="7" numFmtId="34">
    <oc r="H8">
      <f>SUM(H2:H7)</f>
    </oc>
    <nc r="H8">
      <v>18214</v>
    </nc>
  </rcc>
  <rcc rId="1482" sId="7" numFmtId="34">
    <oc r="I8">
      <f>SUM(I2:I7)</f>
    </oc>
    <nc r="I8">
      <v>28862</v>
    </nc>
  </rcc>
  <rcc rId="1483" sId="7" numFmtId="34">
    <oc r="J8">
      <f>SUM(J2:J7)</f>
    </oc>
    <nc r="J8">
      <v>-10754</v>
    </nc>
  </rcc>
  <rcc rId="1484" sId="7" numFmtId="34">
    <oc r="K8">
      <f>SUM(K2:K7)</f>
    </oc>
    <nc r="K8">
      <v>33159</v>
    </nc>
  </rcc>
  <rcc rId="1485" sId="7" numFmtId="34">
    <oc r="L8">
      <f>SUM(L2:L7)</f>
    </oc>
    <nc r="L8">
      <v>58110</v>
    </nc>
  </rcc>
  <rcc rId="1486" sId="7" numFmtId="34">
    <oc r="M8">
      <f>SUM(M2:M7)</f>
    </oc>
    <nc r="M8">
      <v>35607</v>
    </nc>
  </rcc>
  <rcc rId="1487" sId="7" numFmtId="34">
    <oc r="N8">
      <f>SUM(N2:N7)</f>
    </oc>
    <nc r="N8">
      <v>43529</v>
    </nc>
  </rcc>
  <rcc rId="1488" sId="7" numFmtId="34">
    <oc r="O8">
      <f>SUM(O2:O7)</f>
    </oc>
    <nc r="O8">
      <v>22041</v>
    </nc>
  </rcc>
  <rcc rId="1489" sId="7" numFmtId="34">
    <oc r="P8">
      <f>SUM(P2:P7)</f>
    </oc>
    <nc r="P8">
      <v>33090</v>
    </nc>
  </rcc>
  <rcc rId="1490" sId="7" numFmtId="34">
    <oc r="C11">
      <f>SUM(C9:C10)</f>
    </oc>
    <nc r="C11">
      <v>899</v>
    </nc>
  </rcc>
  <rcc rId="1491" sId="7" numFmtId="34">
    <oc r="D11">
      <f>SUM(D9:D10)</f>
    </oc>
    <nc r="D11">
      <v>1070</v>
    </nc>
  </rcc>
  <rcc rId="1492" sId="7" numFmtId="34">
    <oc r="E11">
      <f>SUM(E9:E10)</f>
    </oc>
    <nc r="E11">
      <v>-946</v>
    </nc>
  </rcc>
  <rcc rId="1493" sId="7" numFmtId="34">
    <oc r="F11">
      <f>SUM(F9:F10)</f>
    </oc>
    <nc r="F11">
      <v>-346</v>
    </nc>
  </rcc>
  <rcc rId="1494" sId="7" numFmtId="34">
    <oc r="G11">
      <f>SUM(G9:G10)</f>
    </oc>
    <nc r="G11">
      <v>-397</v>
    </nc>
  </rcc>
  <rcc rId="1495" sId="7" numFmtId="34">
    <oc r="H11">
      <f>SUM(H9:H10)</f>
    </oc>
    <nc r="H11">
      <v>-1314</v>
    </nc>
  </rcc>
  <rcc rId="1496" sId="7" numFmtId="34">
    <oc r="I11">
      <f>SUM(I9:I10)</f>
    </oc>
    <nc r="I11">
      <v>587</v>
    </nc>
  </rcc>
  <rcc rId="1497" sId="7" numFmtId="34">
    <oc r="J11">
      <f>SUM(J9:J10)</f>
    </oc>
    <nc r="J11">
      <v>-2042</v>
    </nc>
  </rcc>
  <rcc rId="1498" sId="7" numFmtId="34">
    <oc r="K11">
      <f>SUM(K9:K10)</f>
    </oc>
    <nc r="K11">
      <v>-304</v>
    </nc>
  </rcc>
  <rcc rId="1499" sId="7" numFmtId="34">
    <oc r="L11">
      <f>SUM(L9:L10)</f>
    </oc>
    <nc r="L11">
      <v>3786</v>
    </nc>
  </rcc>
  <rcc rId="1500" sId="7" numFmtId="34">
    <oc r="M11">
      <f>SUM(M9:M10)</f>
    </oc>
    <nc r="M11">
      <v>6734</v>
    </nc>
  </rcc>
  <rcc rId="1501" sId="7" numFmtId="34">
    <oc r="N11">
      <f>SUM(N9:N10)</f>
    </oc>
    <nc r="N11">
      <v>4854</v>
    </nc>
  </rcc>
  <rcc rId="1502" sId="7" numFmtId="34">
    <oc r="O11">
      <f>SUM(O9:O10)</f>
    </oc>
    <nc r="O11">
      <v>4445</v>
    </nc>
  </rcc>
  <rcc rId="1503" sId="7" numFmtId="34">
    <oc r="P11">
      <f>SUM(P9:P10)</f>
    </oc>
    <nc r="P11">
      <v>-6034</v>
    </nc>
  </rcc>
  <rcc rId="1504" sId="7" numFmtId="34">
    <oc r="C12">
      <f>C8+C11</f>
    </oc>
    <nc r="C12">
      <v>17177</v>
    </nc>
  </rcc>
  <rcc rId="1505" sId="7" numFmtId="34">
    <oc r="D12">
      <f>D8+D11</f>
    </oc>
    <nc r="D12">
      <v>10770</v>
    </nc>
  </rcc>
  <rcc rId="1506" sId="7" numFmtId="34">
    <oc r="E12">
      <f>E8+E11</f>
    </oc>
    <nc r="E12">
      <v>3962</v>
    </nc>
  </rcc>
  <rcc rId="1507" sId="7" numFmtId="34">
    <oc r="F12">
      <f>F8+F11</f>
    </oc>
    <nc r="F12">
      <v>15593</v>
    </nc>
  </rcc>
  <rcc rId="1508" sId="7" numFmtId="34">
    <oc r="G12">
      <f>G8+G11</f>
    </oc>
    <nc r="G12">
      <v>3927</v>
    </nc>
  </rcc>
  <rcc rId="1509" sId="7" numFmtId="34">
    <oc r="H12">
      <f>H8+H11</f>
    </oc>
    <nc r="H12">
      <v>16900</v>
    </nc>
  </rcc>
  <rcc rId="1510" sId="7" numFmtId="34">
    <oc r="I12">
      <f>I8+I11</f>
    </oc>
    <nc r="I12">
      <v>29449</v>
    </nc>
  </rcc>
  <rcc rId="1511" sId="7" numFmtId="34">
    <oc r="J12">
      <f>J8+J11</f>
    </oc>
    <nc r="J12">
      <v>-12796</v>
    </nc>
  </rcc>
  <rcc rId="1512" sId="7" numFmtId="34">
    <oc r="K12">
      <f>K8+K11</f>
    </oc>
    <nc r="K12">
      <v>32855</v>
    </nc>
  </rcc>
  <rcc rId="1513" sId="7" numFmtId="34">
    <oc r="L12">
      <f>L8+L11</f>
    </oc>
    <nc r="L12">
      <v>61896</v>
    </nc>
  </rcc>
  <rcc rId="1514" sId="7" numFmtId="34">
    <oc r="M12">
      <f>M8+M11</f>
    </oc>
    <nc r="M12">
      <v>42341</v>
    </nc>
  </rcc>
  <rcc rId="1515" sId="7" numFmtId="34">
    <oc r="N12">
      <f>N8+N11</f>
    </oc>
    <nc r="N12">
      <v>48383</v>
    </nc>
  </rcc>
  <rcc rId="1516" sId="7" numFmtId="34">
    <oc r="O12">
      <f>O8+O11</f>
    </oc>
    <nc r="O12">
      <v>26486</v>
    </nc>
  </rcc>
  <rcc rId="1517" sId="7" numFmtId="34">
    <oc r="P12">
      <f>P8+P11</f>
    </oc>
    <nc r="P12">
      <v>27056</v>
    </nc>
  </rcc>
  <rcc rId="1518" sId="7" numFmtId="34">
    <oc r="C13">
      <f>C12-'P&amp;L'!C13</f>
    </oc>
    <nc r="C13">
      <v>0</v>
    </nc>
  </rcc>
  <rcc rId="1519" sId="7" numFmtId="34">
    <oc r="D13">
      <f>D12-'P&amp;L'!D13</f>
    </oc>
    <nc r="D13">
      <v>0</v>
    </nc>
  </rcc>
  <rcc rId="1520" sId="7" numFmtId="34">
    <oc r="E13">
      <f>E12-'P&amp;L'!E13</f>
    </oc>
    <nc r="E13">
      <v>0</v>
    </nc>
  </rcc>
  <rcc rId="1521" sId="7" numFmtId="34">
    <oc r="F13">
      <f>F12-'P&amp;L'!F13</f>
    </oc>
    <nc r="F13">
      <v>0</v>
    </nc>
  </rcc>
  <rcc rId="1522" sId="7" numFmtId="34">
    <oc r="G13">
      <f>G12-'P&amp;L'!G13</f>
    </oc>
    <nc r="G13">
      <v>0</v>
    </nc>
  </rcc>
  <rcc rId="1523" sId="7" numFmtId="34">
    <oc r="H13">
      <f>H12-'P&amp;L'!H13</f>
    </oc>
    <nc r="H13">
      <v>0</v>
    </nc>
  </rcc>
  <rcc rId="1524" sId="7" numFmtId="34">
    <oc r="I13">
      <f>I12-'P&amp;L'!I13</f>
    </oc>
    <nc r="I13">
      <v>0</v>
    </nc>
  </rcc>
  <rcc rId="1525" sId="7" numFmtId="34">
    <oc r="J13">
      <f>J12-'P&amp;L'!J13</f>
    </oc>
    <nc r="J13">
      <v>0</v>
    </nc>
  </rcc>
  <rcc rId="1526" sId="7" numFmtId="34">
    <oc r="K13">
      <f>K12-'P&amp;L'!K13</f>
    </oc>
    <nc r="K13">
      <v>0</v>
    </nc>
  </rcc>
  <rcc rId="1527" sId="7" numFmtId="34">
    <oc r="L13">
      <f>L12-'P&amp;L'!L13</f>
    </oc>
    <nc r="L13">
      <v>0</v>
    </nc>
  </rcc>
  <rcc rId="1528" sId="7" numFmtId="34">
    <oc r="M13">
      <f>M12-'P&amp;L'!M13</f>
    </oc>
    <nc r="M13">
      <v>0</v>
    </nc>
  </rcc>
  <rcc rId="1529" sId="7" numFmtId="34">
    <oc r="N13">
      <f>N12-'P&amp;L'!N13</f>
    </oc>
    <nc r="N13">
      <v>0</v>
    </nc>
  </rcc>
  <rcc rId="1530" sId="7" numFmtId="34">
    <oc r="O13">
      <f>'P&amp;L'!O13-O12</f>
    </oc>
    <nc r="O13">
      <v>0</v>
    </nc>
  </rcc>
  <rcc rId="1531" sId="7" numFmtId="34">
    <oc r="P13">
      <f>'P&amp;L'!P13-P12</f>
    </oc>
    <nc r="P13">
      <v>0</v>
    </nc>
  </rcc>
  <rcc rId="1532" sId="7" numFmtId="34">
    <oc r="G37">
      <f>G22+H22+I22</f>
    </oc>
    <nc r="G37">
      <v>0</v>
    </nc>
  </rcc>
  <rcc rId="1533" sId="7" numFmtId="34">
    <oc r="G38">
      <f>G23+H23+I23</f>
    </oc>
    <nc r="G38">
      <v>0</v>
    </nc>
  </rcc>
  <rcc rId="1534" sId="8" numFmtId="34">
    <oc r="J3">
      <f>58603679-694</f>
    </oc>
    <nc r="J3">
      <v>58602985</v>
    </nc>
  </rcc>
  <rcc rId="1535" sId="8" numFmtId="34">
    <oc r="C10">
      <f>SUM(C3:C9)-C5</f>
    </oc>
    <nc r="C10">
      <v>108833839</v>
    </nc>
  </rcc>
  <rcc rId="1536" sId="8" numFmtId="34">
    <oc r="D10">
      <f>SUM(D3:D9)-D5</f>
    </oc>
    <nc r="D10">
      <v>109809244</v>
    </nc>
  </rcc>
  <rcc rId="1537" sId="8" numFmtId="34">
    <oc r="E10">
      <f>SUM(E3:E9)-E5</f>
    </oc>
    <nc r="E10">
      <v>111376495</v>
    </nc>
  </rcc>
  <rcc rId="1538" sId="8" numFmtId="34">
    <oc r="F10">
      <f>SUM(F3:F9)-F5</f>
    </oc>
    <nc r="F10">
      <v>112686027</v>
    </nc>
  </rcc>
  <rcc rId="1539" sId="8" numFmtId="34">
    <oc r="G10">
      <f>SUM(G3:G9)-G5</f>
    </oc>
    <nc r="G10">
      <v>114405959</v>
    </nc>
  </rcc>
  <rcc rId="1540" sId="8" numFmtId="34">
    <oc r="H10">
      <f>SUM(H3:H9)-H5</f>
    </oc>
    <nc r="H10">
      <v>119749622</v>
    </nc>
  </rcc>
  <rcc rId="1541" sId="8" numFmtId="34">
    <oc r="I10">
      <f>SUM(I3:I9)-I5</f>
    </oc>
    <nc r="I10">
      <v>121785346</v>
    </nc>
  </rcc>
  <rcc rId="1542" sId="8" numFmtId="34">
    <oc r="J10">
      <f>SUM(J3:J9)-J5</f>
    </oc>
    <nc r="J10">
      <v>141844700</v>
    </nc>
  </rcc>
  <rcc rId="1543" sId="8" numFmtId="34">
    <oc r="K10">
      <f>SUM(K3:K9)-K5</f>
    </oc>
    <nc r="K10">
      <v>143331653</v>
    </nc>
  </rcc>
  <rcc rId="1544" sId="8" numFmtId="34">
    <oc r="M10">
      <f>M3+M4+M6+M7+M9</f>
    </oc>
    <nc r="M10">
      <v>148942734</v>
    </nc>
  </rcc>
  <rcc rId="1545" sId="8" numFmtId="34">
    <oc r="N10">
      <f>N3+N4+N6+N7+N9</f>
    </oc>
    <nc r="N10">
      <v>148646993</v>
    </nc>
  </rcc>
  <rcc rId="1546" sId="8" numFmtId="34">
    <oc r="O10">
      <f>O3+O4+O6+O7+O9</f>
    </oc>
    <nc r="O10">
      <v>153236468</v>
    </nc>
  </rcc>
  <rcc rId="1547" sId="8" numFmtId="34">
    <oc r="P10">
      <f>P3+P4+P6+P7+P9</f>
    </oc>
    <nc r="P10">
      <v>148516154</v>
    </nc>
  </rcc>
  <rcc rId="1548" sId="8" numFmtId="34">
    <oc r="J11">
      <f>-4385016+694</f>
    </oc>
    <nc r="J11">
      <v>-4384322</v>
    </nc>
  </rcc>
  <rcc rId="1549" sId="8" numFmtId="34">
    <oc r="N11">
      <f>-5244363-1</f>
    </oc>
    <nc r="N11">
      <v>-5244364</v>
    </nc>
  </rcc>
  <rcc rId="1550" sId="8" numFmtId="34">
    <oc r="C12">
      <f>SUM(C10,C11)</f>
    </oc>
    <nc r="C12">
      <v>104018178</v>
    </nc>
  </rcc>
  <rcc rId="1551" sId="8" numFmtId="34">
    <oc r="D12">
      <f>SUM(D10,D11)</f>
    </oc>
    <nc r="D12">
      <v>105053727</v>
    </nc>
  </rcc>
  <rcc rId="1552" sId="8" numFmtId="34">
    <oc r="E12">
      <f>SUM(E10,E11)</f>
    </oc>
    <nc r="E12">
      <v>106475429</v>
    </nc>
  </rcc>
  <rcc rId="1553" sId="8" numFmtId="34">
    <oc r="F12">
      <f>SUM(F10,F11)</f>
    </oc>
    <nc r="F12">
      <v>107839897</v>
    </nc>
  </rcc>
  <rcc rId="1554" sId="8" numFmtId="34">
    <oc r="H12">
      <f>SUM(H10,H11)</f>
    </oc>
    <nc r="H12">
      <v>114176972</v>
    </nc>
  </rcc>
  <rcc rId="1555" sId="8" numFmtId="34">
    <oc r="I12">
      <f>SUM(I10,I11)</f>
    </oc>
    <nc r="I12">
      <v>116590007</v>
    </nc>
  </rcc>
  <rcc rId="1556" sId="8" numFmtId="34">
    <oc r="J12">
      <f>SUM(J10,J11)</f>
    </oc>
    <nc r="J12">
      <v>137460378</v>
    </nc>
  </rcc>
  <rcc rId="1557" sId="8" numFmtId="34">
    <oc r="K12">
      <f>SUM(K10,K11)</f>
    </oc>
    <nc r="K12">
      <v>138667143</v>
    </nc>
  </rcc>
  <rcc rId="1558" sId="8" numFmtId="34">
    <oc r="M12">
      <f>M10+M11</f>
    </oc>
    <nc r="M12">
      <v>143825386</v>
    </nc>
  </rcc>
  <rcc rId="1559" sId="8" numFmtId="34">
    <oc r="N12">
      <f>N10+N11</f>
    </oc>
    <nc r="N12">
      <v>143402629</v>
    </nc>
  </rcc>
  <rcc rId="1560" sId="8" numFmtId="34">
    <oc r="O12">
      <f>O10+O11</f>
    </oc>
    <nc r="O12">
      <v>147672910</v>
    </nc>
  </rcc>
  <rcc rId="1561" sId="8" numFmtId="34">
    <oc r="P12">
      <f>P10+P11</f>
    </oc>
    <nc r="P12">
      <v>142622135</v>
    </nc>
  </rcc>
  <rcc rId="1562" sId="9" numFmtId="34">
    <oc r="G3">
      <f>G5+G8+G10</f>
    </oc>
    <nc r="G3">
      <v>25984209</v>
    </nc>
  </rcc>
  <rcc rId="1563" sId="9" numFmtId="34">
    <oc r="H3">
      <f>H5+H8+H10</f>
    </oc>
    <nc r="H3">
      <v>26750860</v>
    </nc>
  </rcc>
  <rcc rId="1564" sId="9" numFmtId="34">
    <oc r="I3">
      <f>I5+I8+I10</f>
    </oc>
    <nc r="I3">
      <v>32565132</v>
    </nc>
  </rcc>
  <rcc rId="1565" sId="9" numFmtId="34">
    <oc r="J3">
      <f>J5+J8+J10</f>
    </oc>
    <nc r="J3">
      <v>33013402</v>
    </nc>
  </rcc>
  <rcc rId="1566" sId="9" numFmtId="34">
    <oc r="K3">
      <f>K5+K8+K10</f>
    </oc>
    <nc r="K3">
      <v>36886457</v>
    </nc>
  </rcc>
  <rcc rId="1567" sId="9" numFmtId="34">
    <oc r="L3">
      <f>L5+L8+L10</f>
    </oc>
    <nc r="L3">
      <v>36994963</v>
    </nc>
  </rcc>
  <rcc rId="1568" sId="9" numFmtId="34">
    <oc r="M3">
      <f>M5+M8+M10</f>
    </oc>
    <nc r="M3">
      <v>37097116</v>
    </nc>
  </rcc>
  <rcc rId="1569" sId="9" numFmtId="34">
    <oc r="N3">
      <f>N5+N8+N10</f>
    </oc>
    <nc r="N3">
      <v>36585574</v>
    </nc>
  </rcc>
  <rcc rId="1570" sId="9" numFmtId="34">
    <oc r="O3">
      <f>O5+O8+O10</f>
    </oc>
    <nc r="O3">
      <v>40248937</v>
    </nc>
  </rcc>
  <rcc rId="1571" sId="9" numFmtId="34">
    <oc r="P3">
      <f>P5+P8+P10</f>
    </oc>
    <nc r="P3">
      <v>40130536</v>
    </nc>
  </rcc>
  <rcc rId="1572" sId="9" numFmtId="34">
    <oc r="Q3">
      <f>Q5+Q8+Q10</f>
    </oc>
    <nc r="Q3">
      <v>55799648</v>
    </nc>
  </rcc>
  <rcc rId="1573" sId="9" numFmtId="34">
    <oc r="C4">
      <f>C5+C10</f>
    </oc>
    <nc r="C4">
      <v>24212430</v>
    </nc>
  </rcc>
  <rcc rId="1574" sId="9" numFmtId="34">
    <oc r="D4">
      <f>D5+D10</f>
    </oc>
    <nc r="D4">
      <v>24184070</v>
    </nc>
  </rcc>
  <rcc rId="1575" sId="9" numFmtId="34">
    <oc r="E4">
      <f>E7+E9+E11</f>
    </oc>
    <nc r="E4">
      <v>25011794</v>
    </nc>
  </rcc>
  <rcc rId="1576" sId="9" numFmtId="34">
    <oc r="F4">
      <f>F7+F9+F11</f>
    </oc>
    <nc r="F4">
      <v>25984209</v>
    </nc>
  </rcc>
  <rcc rId="1577" sId="9" numFmtId="34">
    <oc r="C5">
      <f>C7+C6</f>
    </oc>
    <nc r="C5">
      <v>22182310</v>
    </nc>
  </rcc>
  <rcc rId="1578" sId="9" numFmtId="34">
    <oc r="D5">
      <f>D7+D6</f>
    </oc>
    <nc r="D5">
      <v>22034197</v>
    </nc>
  </rcc>
  <rcc rId="1579" sId="9" numFmtId="34">
    <oc r="E5">
      <f>E7+E6</f>
    </oc>
    <nc r="E5">
      <v>21610256</v>
    </nc>
  </rcc>
  <rcc rId="1580" sId="9" numFmtId="34">
    <oc r="F5">
      <f>F7+F6</f>
    </oc>
    <nc r="F5">
      <v>22514629</v>
    </nc>
  </rcc>
  <rcc rId="1581" sId="9" numFmtId="34">
    <oc r="G5">
      <f>G7+G6</f>
    </oc>
    <nc r="G5">
      <v>22514629</v>
    </nc>
  </rcc>
  <rcc rId="1582" sId="9" numFmtId="34">
    <oc r="H5">
      <f>H7+H6</f>
    </oc>
    <nc r="H5">
      <v>24538574</v>
    </nc>
  </rcc>
  <rcc rId="1583" sId="9" numFmtId="34">
    <oc r="I5">
      <f>I7+I6</f>
    </oc>
    <nc r="I5">
      <v>27154076</v>
    </nc>
  </rcc>
  <rcc rId="1584" sId="9" numFmtId="34">
    <oc r="J5">
      <f>J7+J6</f>
    </oc>
    <nc r="J5">
      <v>28624667</v>
    </nc>
  </rcc>
  <rcc rId="1585" sId="9" numFmtId="34">
    <oc r="K5">
      <f>K7+K6</f>
    </oc>
    <nc r="K5">
      <v>29068536</v>
    </nc>
  </rcc>
  <rcc rId="1586" sId="9" numFmtId="34">
    <oc r="L5">
      <f>L7+L6</f>
    </oc>
    <nc r="L5">
      <v>31777287</v>
    </nc>
  </rcc>
  <rcc rId="1587" sId="9" numFmtId="34">
    <oc r="M5">
      <f>M7+M6</f>
    </oc>
    <nc r="M5">
      <v>33136741</v>
    </nc>
  </rcc>
  <rcc rId="1588" sId="9" numFmtId="34">
    <oc r="N5">
      <f>N7+N6</f>
    </oc>
    <nc r="N5">
      <v>34540831</v>
    </nc>
  </rcc>
  <rcc rId="1589" sId="9" numFmtId="34">
    <oc r="O5">
      <f>O7+O6</f>
    </oc>
    <nc r="O5">
      <v>34332625</v>
    </nc>
  </rcc>
  <rcc rId="1590" sId="9" numFmtId="34">
    <oc r="P5">
      <f>P7+P6</f>
    </oc>
    <nc r="P5">
      <v>36500147</v>
    </nc>
  </rcc>
  <rcc rId="1591" sId="9" numFmtId="34">
    <oc r="Q5">
      <f>Q7+Q6</f>
    </oc>
    <nc r="Q5">
      <v>45429189</v>
    </nc>
  </rcc>
  <rcc rId="1592" sId="9" numFmtId="34">
    <oc r="E8">
      <f>E9</f>
    </oc>
    <nc r="E8">
      <v>1239118</v>
    </nc>
  </rcc>
  <rcc rId="1593" sId="9" numFmtId="34">
    <oc r="F8">
      <f>F9</f>
    </oc>
    <nc r="F8">
      <v>1379839</v>
    </nc>
  </rcc>
  <rcc rId="1594" sId="9" numFmtId="34">
    <oc r="G8">
      <f>G9</f>
    </oc>
    <nc r="G8">
      <v>1379839</v>
    </nc>
  </rcc>
  <rcc rId="1595" sId="9" numFmtId="34">
    <oc r="H8">
      <f>H9</f>
    </oc>
    <nc r="H8">
      <v>82023</v>
    </nc>
  </rcc>
  <rcc rId="1596" sId="9" numFmtId="34">
    <oc r="I8">
      <f>I9</f>
    </oc>
    <nc r="I8">
      <v>3279363</v>
    </nc>
  </rcc>
  <rcc rId="1597" sId="9" numFmtId="34">
    <oc r="J8">
      <f>J9</f>
    </oc>
    <nc r="J8">
      <v>2299616</v>
    </nc>
  </rcc>
  <rcc rId="1598" sId="9" numFmtId="34">
    <oc r="K8">
      <f>K9</f>
    </oc>
    <nc r="K8">
      <v>5999249</v>
    </nc>
  </rcc>
  <rcc rId="1599" sId="9" numFmtId="34">
    <oc r="L8">
      <f>L9</f>
    </oc>
    <nc r="L8">
      <v>3214666</v>
    </nc>
  </rcc>
  <rcc rId="1600" sId="9" numFmtId="34">
    <oc r="M8">
      <f>M9</f>
    </oc>
    <nc r="M8">
      <v>1939700</v>
    </nc>
  </rcc>
  <rcc rId="1601" sId="9" numFmtId="34">
    <oc r="N8">
      <f>N9</f>
    </oc>
    <nc r="N8">
      <v>0</v>
    </nc>
  </rcc>
  <rcc rId="1602" sId="9" numFmtId="34">
    <oc r="O8">
      <f>O9</f>
    </oc>
    <nc r="O8">
      <v>3849679</v>
    </nc>
  </rcc>
  <rcc rId="1603" sId="9" numFmtId="34">
    <oc r="P8">
      <f>P9</f>
    </oc>
    <nc r="P8">
      <v>1499917</v>
    </nc>
  </rcc>
  <rcc rId="1604" sId="9" numFmtId="34">
    <oc r="Q8">
      <f>Q9</f>
    </oc>
    <nc r="Q8">
      <v>599997</v>
    </nc>
  </rcc>
  <rcc rId="1605" sId="9" numFmtId="34">
    <oc r="C10">
      <f>C11</f>
    </oc>
    <nc r="C10">
      <v>2030120</v>
    </nc>
  </rcc>
  <rcc rId="1606" sId="9" numFmtId="34">
    <oc r="D10">
      <f>D11</f>
    </oc>
    <nc r="D10">
      <v>2149873</v>
    </nc>
  </rcc>
  <rcc rId="1607" sId="9" numFmtId="34">
    <oc r="E10">
      <f>E11</f>
    </oc>
    <nc r="E10">
      <v>2162420</v>
    </nc>
  </rcc>
  <rcc rId="1608" sId="9" numFmtId="34">
    <oc r="F10">
      <f>F11</f>
    </oc>
    <nc r="F10">
      <v>2089741</v>
    </nc>
  </rcc>
  <rcc rId="1609" sId="9" numFmtId="34">
    <oc r="G10">
      <f>G11</f>
    </oc>
    <nc r="G10">
      <v>2089741</v>
    </nc>
  </rcc>
  <rcc rId="1610" sId="9" numFmtId="34">
    <oc r="H10">
      <f>H11</f>
    </oc>
    <nc r="H10">
      <v>2130263</v>
    </nc>
  </rcc>
  <rcc rId="1611" sId="9" numFmtId="34">
    <oc r="I10">
      <f>I11</f>
    </oc>
    <nc r="I10">
      <v>2131693</v>
    </nc>
  </rcc>
  <rcc rId="1612" sId="9" numFmtId="34">
    <oc r="J10">
      <f>J11</f>
    </oc>
    <nc r="J10">
      <v>2089119</v>
    </nc>
  </rcc>
  <rcc rId="1613" sId="9" numFmtId="34">
    <oc r="K10">
      <f>K11</f>
    </oc>
    <nc r="K10">
      <v>1818672</v>
    </nc>
  </rcc>
  <rcc rId="1614" sId="9" numFmtId="34">
    <oc r="L10">
      <f>L11</f>
    </oc>
    <nc r="L10">
      <v>2003010</v>
    </nc>
  </rcc>
  <rcc rId="1615" sId="9" numFmtId="34">
    <oc r="M10">
      <f>M11</f>
    </oc>
    <nc r="M10">
      <v>2020675</v>
    </nc>
  </rcc>
  <rcc rId="1616" sId="9" numFmtId="34">
    <oc r="N10">
      <f>N11</f>
    </oc>
    <nc r="N10">
      <v>2044743</v>
    </nc>
  </rcc>
  <rcc rId="1617" sId="9" numFmtId="34">
    <oc r="O10">
      <f>O11</f>
    </oc>
    <nc r="O10">
      <v>2066633</v>
    </nc>
  </rcc>
  <rcc rId="1618" sId="9" numFmtId="34">
    <oc r="P10">
      <f>P11</f>
    </oc>
    <nc r="P10">
      <v>2130472</v>
    </nc>
  </rcc>
  <rcc rId="1619" sId="9" numFmtId="34">
    <oc r="Q10">
      <f>Q11</f>
    </oc>
    <nc r="Q10">
      <v>9770462</v>
    </nc>
  </rcc>
  <rcc rId="1620" sId="9" numFmtId="34">
    <oc r="H12">
      <f>3390+95848</f>
    </oc>
    <nc r="H12">
      <v>99238</v>
    </nc>
  </rcc>
  <rcc rId="1621" sId="9" numFmtId="34">
    <oc r="I12">
      <f>2356+116390</f>
    </oc>
    <nc r="I12">
      <v>118746</v>
    </nc>
  </rcc>
  <rcc rId="1622" sId="9" numFmtId="34">
    <oc r="J12">
      <f>1855+129475</f>
    </oc>
    <nc r="J12">
      <v>131330</v>
    </nc>
  </rcc>
  <rcc rId="1623" sId="9" numFmtId="34">
    <oc r="K12">
      <f>134741+1770</f>
    </oc>
    <nc r="K12">
      <v>136511</v>
    </nc>
  </rcc>
  <rcc rId="1624" sId="9" numFmtId="34">
    <oc r="L12">
      <f>162016+1862</f>
    </oc>
    <nc r="L12">
      <v>163878</v>
    </nc>
  </rcc>
  <rcc rId="1625" sId="9" numFmtId="34">
    <oc r="G13">
      <f>G15+G16</f>
    </oc>
    <nc r="G13">
      <v>812620</v>
    </nc>
  </rcc>
  <rcc rId="1626" sId="9" numFmtId="34">
    <oc r="H13">
      <f>H15+H16</f>
    </oc>
    <nc r="H13">
      <v>811584</v>
    </nc>
  </rcc>
  <rcc rId="1627" sId="9" numFmtId="34">
    <oc r="I13">
      <f>I15+I16</f>
    </oc>
    <nc r="I13">
      <v>843573</v>
    </nc>
  </rcc>
  <rcc rId="1628" sId="9" numFmtId="34">
    <oc r="J13">
      <f>J15+J16</f>
    </oc>
    <nc r="J13">
      <v>841340</v>
    </nc>
  </rcc>
  <rcc rId="1629" sId="9" numFmtId="34">
    <oc r="K13">
      <f>K15+K16</f>
    </oc>
    <nc r="K13">
      <v>821538</v>
    </nc>
  </rcc>
  <rcc rId="1630" sId="9" numFmtId="34">
    <oc r="L13">
      <f>L15+L16</f>
    </oc>
    <nc r="L13">
      <v>817717</v>
    </nc>
  </rcc>
  <rcc rId="1631" sId="9" numFmtId="34">
    <oc r="M13">
      <f>M15+M16</f>
    </oc>
    <nc r="M13">
      <v>807301</v>
    </nc>
  </rcc>
  <rcc rId="1632" sId="9" numFmtId="34">
    <oc r="N13">
      <f>N15+N16</f>
    </oc>
    <nc r="N13">
      <v>808758</v>
    </nc>
  </rcc>
  <rcc rId="1633" sId="9" numFmtId="34">
    <oc r="O13">
      <f>O15+O16</f>
    </oc>
    <nc r="O13">
      <v>884912</v>
    </nc>
  </rcc>
  <rcc rId="1634" sId="9" numFmtId="34">
    <oc r="P13">
      <f>P15+P16</f>
    </oc>
    <nc r="P13">
      <v>881236</v>
    </nc>
  </rcc>
  <rcc rId="1635" sId="9" numFmtId="34">
    <oc r="Q13">
      <f>Q15+Q16</f>
    </oc>
    <nc r="Q13">
      <v>801440</v>
    </nc>
  </rcc>
  <rcc rId="1636" sId="9" numFmtId="34">
    <oc r="C14">
      <f>C15+C16</f>
    </oc>
    <nc r="C14">
      <v>878321</v>
    </nc>
  </rcc>
  <rcc rId="1637" sId="9" numFmtId="34">
    <oc r="D14">
      <f>D15+D16</f>
    </oc>
    <nc r="D14">
      <v>888437</v>
    </nc>
  </rcc>
  <rcc rId="1638" sId="9" numFmtId="34">
    <oc r="E14">
      <f>E15+E16</f>
    </oc>
    <nc r="E14">
      <v>914701</v>
    </nc>
  </rcc>
  <rcc rId="1639" sId="9" numFmtId="34">
    <oc r="F14">
      <f>F15+F16</f>
    </oc>
    <nc r="F14">
      <v>920879</v>
    </nc>
  </rcc>
  <rcc rId="1640" sId="9" numFmtId="34">
    <oc r="C17">
      <f>C4+C14</f>
    </oc>
    <nc r="C17">
      <v>25090751</v>
    </nc>
  </rcc>
  <rcc rId="1641" sId="9" numFmtId="34">
    <oc r="D17">
      <f>D4+D14</f>
    </oc>
    <nc r="D17">
      <v>25072507</v>
    </nc>
  </rcc>
  <rcc rId="1642" sId="9" numFmtId="34">
    <oc r="E17">
      <f>E4+E14</f>
    </oc>
    <nc r="E17">
      <v>25926495</v>
    </nc>
  </rcc>
  <rcc rId="1643" sId="9" numFmtId="34">
    <oc r="F17">
      <f>F4+F14</f>
    </oc>
    <nc r="F17">
      <v>26905088</v>
    </nc>
  </rcc>
  <rcc rId="1644" sId="9" numFmtId="34">
    <oc r="G17">
      <f>G3+G12+G13</f>
    </oc>
    <nc r="G17">
      <v>26889994</v>
    </nc>
  </rcc>
  <rcc rId="1645" sId="9" numFmtId="34">
    <oc r="H17">
      <f>H3+H12+H13</f>
    </oc>
    <nc r="H17">
      <v>27661682</v>
    </nc>
  </rcc>
  <rcc rId="1646" sId="9" numFmtId="34">
    <oc r="I17">
      <f>I3+I12+I13</f>
    </oc>
    <nc r="I17">
      <v>33527451</v>
    </nc>
  </rcc>
  <rcc rId="1647" sId="9" numFmtId="34">
    <oc r="J17">
      <f>J3+J12+J13</f>
    </oc>
    <nc r="J17">
      <v>33986072</v>
    </nc>
  </rcc>
  <rcc rId="1648" sId="9" numFmtId="34">
    <oc r="K17">
      <f>K3+K12+K13</f>
    </oc>
    <nc r="K17">
      <v>37844506</v>
    </nc>
  </rcc>
  <rcc rId="1649" sId="9" numFmtId="34">
    <oc r="L17">
      <f>L3+L12+L13</f>
    </oc>
    <nc r="L17">
      <v>37976558</v>
    </nc>
  </rcc>
  <rcc rId="1650" sId="9" numFmtId="34">
    <oc r="M17">
      <f>M3+M12+M13</f>
    </oc>
    <nc r="M17">
      <v>38081452</v>
    </nc>
  </rcc>
  <rcc rId="1651" sId="9" numFmtId="34">
    <oc r="N17">
      <f>N3+N12+N13</f>
    </oc>
    <nc r="N17">
      <v>37581667</v>
    </nc>
  </rcc>
  <rcc rId="1652" sId="9" numFmtId="34">
    <oc r="O17">
      <f>O3+O12+O13</f>
    </oc>
    <nc r="O17">
      <v>41328134</v>
    </nc>
  </rcc>
  <rcc rId="1653" sId="9" numFmtId="34">
    <oc r="P17">
      <f>P3+P12+P13</f>
    </oc>
    <nc r="P17">
      <v>41193093</v>
    </nc>
  </rcc>
  <rcc rId="1654" sId="9" numFmtId="34">
    <oc r="Q17">
      <f>Q3+Q12+Q13</f>
    </oc>
    <nc r="Q17">
      <v>56806942</v>
    </nc>
  </rcc>
  <rcc rId="1655" sId="9" numFmtId="34">
    <oc r="C18">
      <f>C17-BS!D11</f>
    </oc>
    <nc r="C18">
      <v>0</v>
    </nc>
  </rcc>
  <rcc rId="1656" sId="9" numFmtId="34">
    <oc r="D18">
      <f>D17-BS!E11</f>
    </oc>
    <nc r="D18">
      <v>0</v>
    </nc>
  </rcc>
  <rcc rId="1657" sId="9" numFmtId="34">
    <oc r="E18">
      <f>E17-BS!F11</f>
    </oc>
    <nc r="E18">
      <v>0</v>
    </nc>
  </rcc>
  <rcc rId="1658" sId="9" numFmtId="34">
    <oc r="F18">
      <f>F17-BS!G11</f>
    </oc>
    <nc r="F18">
      <v>0</v>
    </nc>
  </rcc>
  <rcc rId="1659" sId="9" numFmtId="34">
    <oc r="G18">
      <f>BS!H12-G17</f>
    </oc>
    <nc r="G18">
      <v>0</v>
    </nc>
  </rcc>
  <rcc rId="1660" sId="9" numFmtId="34">
    <oc r="H18">
      <f>H17-BS!I12</f>
    </oc>
    <nc r="H18">
      <v>0</v>
    </nc>
  </rcc>
  <rcc rId="1661" sId="9" numFmtId="34">
    <oc r="I18">
      <f>I17-BS!J12</f>
    </oc>
    <nc r="I18">
      <v>0</v>
    </nc>
  </rcc>
  <rcc rId="1662" sId="9" numFmtId="34">
    <oc r="J18">
      <f>J17-BS!K12</f>
    </oc>
    <nc r="J18">
      <v>0</v>
    </nc>
  </rcc>
  <rcc rId="1663" sId="9" numFmtId="34">
    <oc r="K18">
      <f>K17-BS!L12</f>
    </oc>
    <nc r="K18">
      <v>0</v>
    </nc>
  </rcc>
  <rcc rId="1664" sId="9" numFmtId="34">
    <oc r="L18">
      <f>L17-BS!M12</f>
    </oc>
    <nc r="L18">
      <v>0</v>
    </nc>
  </rcc>
  <rcc rId="1665" sId="9" numFmtId="34">
    <oc r="M18">
      <f>M17-BS!N12</f>
    </oc>
    <nc r="M18">
      <v>0</v>
    </nc>
  </rcc>
  <rcc rId="1666" sId="9" numFmtId="34">
    <oc r="N18">
      <f>N17-BS!O12</f>
    </oc>
    <nc r="N18">
      <v>0</v>
    </nc>
  </rcc>
  <rcc rId="1667" sId="9" numFmtId="34">
    <oc r="O18">
      <f>O17-BS!P12</f>
    </oc>
    <nc r="O18">
      <v>0</v>
    </nc>
  </rcc>
  <rcc rId="1668" sId="9" numFmtId="34">
    <oc r="P18">
      <f>BS!Q12-P17</f>
    </oc>
    <nc r="P18">
      <v>0</v>
    </nc>
  </rcc>
  <rcc rId="1669" sId="9" numFmtId="34">
    <oc r="G19">
      <f>G18-G17</f>
    </oc>
    <nc r="G19">
      <v>-26889994</v>
    </nc>
  </rcc>
  <rcc rId="1670" sId="10" numFmtId="34">
    <oc r="C3">
      <f>SUM(C4:C7)</f>
    </oc>
    <nc r="C3">
      <v>0</v>
    </nc>
  </rcc>
  <rcc rId="1671" sId="10" numFmtId="34">
    <oc r="D3">
      <f>SUM(D4:D7)</f>
    </oc>
    <nc r="D3">
      <v>-67</v>
    </nc>
  </rcc>
  <rcc rId="1672" sId="10" numFmtId="34">
    <oc r="E3">
      <f>SUM(E4:E7)</f>
    </oc>
    <nc r="E3">
      <v>-4</v>
    </nc>
  </rcc>
  <rcc rId="1673" sId="10" numFmtId="34">
    <oc r="F3">
      <f>SUM(F4:F7)</f>
    </oc>
    <nc r="F3">
      <v>5</v>
    </nc>
  </rcc>
  <rcc rId="1674" sId="10" numFmtId="34">
    <oc r="G3">
      <f>SUM(G4:G7)</f>
    </oc>
    <nc r="G3">
      <v>0</v>
    </nc>
  </rcc>
  <rcc rId="1675" sId="10" numFmtId="34">
    <oc r="H3">
      <f>SUM(H4:H7)</f>
    </oc>
    <nc r="H3">
      <v>-2</v>
    </nc>
  </rcc>
  <rcc rId="1676" sId="10" numFmtId="34">
    <oc r="I3">
      <f>SUM(I4:I7)</f>
    </oc>
    <nc r="I3">
      <v>-1</v>
    </nc>
  </rcc>
  <rcc rId="1677" sId="10" numFmtId="34">
    <oc r="J3">
      <f>SUM(J4:J7)</f>
    </oc>
    <nc r="J3">
      <v>-25</v>
    </nc>
  </rcc>
  <rcc rId="1678" sId="10" numFmtId="34">
    <oc r="K3">
      <f>SUM(K4:K7)</f>
    </oc>
    <nc r="K3">
      <v>-4</v>
    </nc>
  </rcc>
  <rcc rId="1679" sId="10" numFmtId="34">
    <oc r="L3">
      <f>SUM(L4:L7)</f>
    </oc>
    <nc r="L3">
      <v>-3</v>
    </nc>
  </rcc>
  <rcc rId="1680" sId="10" numFmtId="34">
    <oc r="C8">
      <f>SUM(C9:C12)</f>
    </oc>
    <nc r="C8">
      <v>-218758</v>
    </nc>
  </rcc>
  <rcc rId="1681" sId="10" numFmtId="34">
    <oc r="D8">
      <f>SUM(D9:D12)</f>
    </oc>
    <nc r="D8">
      <v>-260620</v>
    </nc>
  </rcc>
  <rcc rId="1682" sId="10" numFmtId="34">
    <oc r="E8">
      <f>SUM(E9:E12)</f>
    </oc>
    <nc r="E8">
      <v>-244398</v>
    </nc>
  </rcc>
  <rcc rId="1683" sId="10" numFmtId="34">
    <oc r="F8">
      <f>SUM(F9:F12)</f>
    </oc>
    <nc r="F8">
      <v>-365996</v>
    </nc>
  </rcc>
  <rcc rId="1684" sId="10" numFmtId="34">
    <oc r="G8">
      <f>SUM(G9:G12)</f>
    </oc>
    <nc r="G8">
      <v>-280118</v>
    </nc>
  </rcc>
  <rcc rId="1685" sId="10" numFmtId="34">
    <oc r="H8">
      <f>SUM(H9:H12)</f>
    </oc>
    <nc r="H8">
      <v>-366957</v>
    </nc>
  </rcc>
  <rcc rId="1686" sId="10" numFmtId="34">
    <oc r="I8">
      <f>SUM(I9:I12)</f>
    </oc>
    <nc r="I8">
      <v>-323350</v>
    </nc>
  </rcc>
  <rcc rId="1687" sId="10" numFmtId="34">
    <oc r="J8">
      <f>SUM(J9:J12)</f>
    </oc>
    <nc r="J8">
      <v>-258576</v>
    </nc>
  </rcc>
  <rcc rId="1688" sId="10" numFmtId="34">
    <oc r="K8">
      <f>SUM(K9:K12)</f>
    </oc>
    <nc r="K8">
      <v>-489635</v>
    </nc>
  </rcc>
  <rcc rId="1689" sId="10" numFmtId="34">
    <oc r="L8">
      <f>SUM(L9:L12)</f>
    </oc>
    <nc r="L8">
      <v>-470681</v>
    </nc>
  </rcc>
  <rcc rId="1690" sId="10" numFmtId="34">
    <oc r="F11">
      <f>-145686+1</f>
    </oc>
    <nc r="F11">
      <v>-145685</v>
    </nc>
  </rcc>
  <rcc rId="1691" sId="10" numFmtId="34">
    <oc r="C13">
      <f>SUM(C14:C17)</f>
    </oc>
    <nc r="C13">
      <v>17680</v>
    </nc>
  </rcc>
  <rcc rId="1692" sId="10" numFmtId="34">
    <oc r="D13">
      <f>SUM(D14:D17)</f>
    </oc>
    <nc r="D13">
      <v>-1272</v>
    </nc>
  </rcc>
  <rcc rId="1693" sId="10" numFmtId="34">
    <oc r="E13">
      <f>SUM(E14:E17)</f>
    </oc>
    <nc r="E13">
      <v>-7722</v>
    </nc>
  </rcc>
  <rcc rId="1694" sId="10" numFmtId="34">
    <oc r="F13">
      <f>SUM(F14:F17)</f>
    </oc>
    <nc r="F13">
      <v>3203</v>
    </nc>
  </rcc>
  <rcc rId="1695" sId="10" numFmtId="34">
    <oc r="G13">
      <f>SUM(G14:G17)</f>
    </oc>
    <nc r="G13">
      <v>7442</v>
    </nc>
  </rcc>
  <rcc rId="1696" sId="10" numFmtId="34">
    <oc r="H13">
      <f>SUM(H14:H17)</f>
    </oc>
    <nc r="H13">
      <v>-5847</v>
    </nc>
  </rcc>
  <rcc rId="1697" sId="10" numFmtId="34">
    <oc r="I13">
      <f>SUM(I14:I17)</f>
    </oc>
    <nc r="I13">
      <v>-12115</v>
    </nc>
  </rcc>
  <rcc rId="1698" sId="10" numFmtId="34">
    <oc r="J13">
      <f>SUM(J14:J17)</f>
    </oc>
    <nc r="J13">
      <v>5347</v>
    </nc>
  </rcc>
  <rcc rId="1699" sId="10" numFmtId="34">
    <oc r="K13">
      <f>SUM(K14:K17)</f>
    </oc>
    <nc r="K13">
      <v>18572</v>
    </nc>
  </rcc>
  <rcc rId="1700" sId="10" numFmtId="34">
    <oc r="L13">
      <f>SUM(L14:L17)</f>
    </oc>
    <nc r="L13">
      <v>-11486</v>
    </nc>
  </rcc>
  <rcc rId="1701" sId="10" numFmtId="34">
    <oc r="C18">
      <f>SUM(C19:C22)</f>
    </oc>
    <nc r="C18">
      <v>-2286</v>
    </nc>
  </rcc>
  <rcc rId="1702" sId="10" numFmtId="34">
    <oc r="D18">
      <f>SUM(D19:D22)</f>
    </oc>
    <nc r="D18">
      <v>4083</v>
    </nc>
  </rcc>
  <rcc rId="1703" sId="10" numFmtId="34">
    <oc r="E18">
      <f>SUM(E19:E22)</f>
    </oc>
    <nc r="E18">
      <v>-1541</v>
    </nc>
  </rcc>
  <rcc rId="1704" sId="10" numFmtId="34">
    <oc r="F18">
      <f>SUM(F19:F22)</f>
    </oc>
    <nc r="F18">
      <v>-7375</v>
    </nc>
  </rcc>
  <rcc rId="1705" sId="10" numFmtId="34">
    <oc r="G18">
      <f>SUM(G19:G22)</f>
    </oc>
    <nc r="G18">
      <v>9988</v>
    </nc>
  </rcc>
  <rcc rId="1706" sId="10" numFmtId="34">
    <oc r="H18">
      <f>SUM(H19:H22)</f>
    </oc>
    <nc r="H18">
      <v>16248</v>
    </nc>
  </rcc>
  <rcc rId="1707" sId="10" numFmtId="34">
    <oc r="I18">
      <f>SUM(I19:I22)</f>
    </oc>
    <nc r="I18">
      <v>-1090</v>
    </nc>
  </rcc>
  <rcc rId="1708" sId="10" numFmtId="34">
    <oc r="J18">
      <f>SUM(J19:J22)</f>
    </oc>
    <nc r="J18">
      <v>-10297</v>
    </nc>
  </rcc>
  <rcc rId="1709" sId="10" numFmtId="34">
    <oc r="K18">
      <f>SUM(K19:K22)</f>
    </oc>
    <nc r="K18">
      <v>4767</v>
    </nc>
  </rcc>
  <rcc rId="1710" sId="10" numFmtId="34">
    <oc r="L18">
      <f>SUM(L19:L22)</f>
    </oc>
    <nc r="L18">
      <v>1251</v>
    </nc>
  </rcc>
  <rcc rId="1711" sId="10" numFmtId="34">
    <oc r="C23">
      <f>SUM(C3,C8,C13,C18)</f>
    </oc>
    <nc r="C23">
      <v>-203364</v>
    </nc>
  </rcc>
  <rcc rId="1712" sId="10" numFmtId="34">
    <oc r="D23">
      <f>SUM(D3,D8,D13,D18)</f>
    </oc>
    <nc r="D23">
      <v>-257876</v>
    </nc>
  </rcc>
  <rcc rId="1713" sId="10" numFmtId="34">
    <oc r="E23">
      <f>SUM(E3,E8,E13,E18)</f>
    </oc>
    <nc r="E23">
      <v>-253665</v>
    </nc>
  </rcc>
  <rcc rId="1714" sId="10" numFmtId="34">
    <oc r="F23">
      <f>SUM(F3,F8,F13,F18)</f>
    </oc>
    <nc r="F23">
      <v>-370163</v>
    </nc>
  </rcc>
  <rcc rId="1715" sId="10" numFmtId="34">
    <oc r="G23">
      <f>SUM(G3,G8,G13,G18)</f>
    </oc>
    <nc r="G23">
      <v>-262688</v>
    </nc>
  </rcc>
  <rcc rId="1716" sId="10" numFmtId="34">
    <oc r="H23">
      <f>SUM(H3,H8,H13,H18)</f>
    </oc>
    <nc r="H23">
      <v>-356558</v>
    </nc>
  </rcc>
  <rcc rId="1717" sId="10" numFmtId="34">
    <oc r="I23">
      <f>SUM(I3,I8,I13,I18)</f>
    </oc>
    <nc r="I23">
      <v>-336556</v>
    </nc>
  </rcc>
  <rcc rId="1718" sId="10" numFmtId="34">
    <oc r="J23">
      <f>SUM(J3,J8,J13,J18)</f>
    </oc>
    <nc r="J23">
      <v>-263551</v>
    </nc>
  </rcc>
  <rcc rId="1719" sId="10" numFmtId="34">
    <oc r="K23">
      <f>SUM(K3,K8,K13,K18)</f>
    </oc>
    <nc r="K23">
      <v>-466300</v>
    </nc>
  </rcc>
  <rcc rId="1720" sId="10" numFmtId="34">
    <oc r="L23">
      <f>SUM(L3,L8,L13,L18)</f>
    </oc>
    <nc r="L23">
      <v>-480919</v>
    </nc>
  </rcc>
  <rcc rId="1721" sId="10" numFmtId="34">
    <oc r="C24">
      <f>'P&amp;L'!G17-C23</f>
    </oc>
    <nc r="C24">
      <v>0</v>
    </nc>
  </rcc>
  <rcc rId="1722" sId="10" numFmtId="34">
    <oc r="D24">
      <f>'P&amp;L'!H17-D23</f>
    </oc>
    <nc r="D24">
      <v>0</v>
    </nc>
  </rcc>
  <rcc rId="1723" sId="10" numFmtId="34">
    <oc r="E24">
      <f>'P&amp;L'!I17-E23</f>
    </oc>
    <nc r="E24">
      <v>0</v>
    </nc>
  </rcc>
  <rcc rId="1724" sId="10" numFmtId="34">
    <oc r="G24">
      <f>'P&amp;L'!K17-G23</f>
    </oc>
    <nc r="G24">
      <v>0</v>
    </nc>
  </rcc>
  <rcc rId="1725" sId="10" numFmtId="34">
    <oc r="H24">
      <f>'P&amp;L'!L17-H23</f>
    </oc>
    <nc r="H24">
      <v>0</v>
    </nc>
  </rcc>
  <rcc rId="1726" sId="10" numFmtId="34">
    <oc r="I24">
      <f>'P&amp;L'!M17-I23</f>
    </oc>
    <nc r="I24">
      <v>0</v>
    </nc>
  </rcc>
  <rcc rId="1727" sId="10" numFmtId="34">
    <oc r="J24">
      <f>'P&amp;L'!N17-J23</f>
    </oc>
    <nc r="J24">
      <v>0</v>
    </nc>
  </rcc>
  <rcc rId="1728" sId="10" numFmtId="34">
    <oc r="K24">
      <f>'P&amp;L'!O17-K23</f>
    </oc>
    <nc r="K24">
      <v>0</v>
    </nc>
  </rcc>
  <rcc rId="1729" sId="10" numFmtId="34">
    <oc r="L24">
      <f>'P&amp;L'!P17-L23</f>
    </oc>
    <nc r="L24">
      <v>0</v>
    </nc>
  </rcc>
  <rcc rId="1730" sId="11" numFmtId="34">
    <oc r="C3">
      <f>SUM(C4:C6)</f>
    </oc>
    <nc r="C3">
      <v>64290407</v>
    </nc>
  </rcc>
  <rcc rId="1731" sId="11" numFmtId="34">
    <oc r="D3">
      <f>SUM(D4:D6)</f>
    </oc>
    <nc r="D3">
      <v>64704439</v>
    </nc>
  </rcc>
  <rcc rId="1732" sId="11" numFmtId="34">
    <oc r="E3">
      <f>SUM(E4:E6)</f>
    </oc>
    <nc r="E3">
      <v>64467644</v>
    </nc>
  </rcc>
  <rcc rId="1733" sId="11" numFmtId="34">
    <oc r="F3">
      <f>SUM(F4:F6)</f>
    </oc>
    <nc r="F3">
      <v>64987719</v>
    </nc>
  </rcc>
  <rcc rId="1734" sId="11" numFmtId="34">
    <oc r="G3">
      <f>SUM(G4:G6)</f>
    </oc>
    <nc r="G3">
      <v>66073674</v>
    </nc>
  </rcc>
  <rcc rId="1735" sId="11" numFmtId="34">
    <oc r="H3">
      <f>SUM(H4:H6)</f>
    </oc>
    <nc r="H3">
      <v>70021925</v>
    </nc>
  </rcc>
  <rcc rId="1736" sId="11" numFmtId="34">
    <oc r="I3">
      <f>SUM(I4:I6)</f>
    </oc>
    <nc r="I3">
      <v>72689830</v>
    </nc>
  </rcc>
  <rcc rId="1737" sId="11" numFmtId="34">
    <oc r="J3">
      <f>SUM(J4:J6)</f>
    </oc>
    <nc r="J3">
      <v>88211366</v>
    </nc>
  </rcc>
  <rcc rId="1738" sId="11" numFmtId="34">
    <oc r="K3">
      <f>SUM(K4:K6)</f>
    </oc>
    <nc r="K3">
      <v>89183307</v>
    </nc>
  </rcc>
  <rcc rId="1739" sId="11" numFmtId="34">
    <oc r="L3">
      <f>SUM(L4:L6)</f>
    </oc>
    <nc r="L3">
      <v>90496886</v>
    </nc>
  </rcc>
  <rcc rId="1740" sId="11" numFmtId="34">
    <oc r="M3">
      <f>SUM(M4:M6)</f>
    </oc>
    <nc r="M3">
      <v>90362151</v>
    </nc>
  </rcc>
  <rcc rId="1741" sId="11" numFmtId="34">
    <oc r="N3">
      <f>N4+N5+N6</f>
    </oc>
    <nc r="N3">
      <v>91716261</v>
    </nc>
  </rcc>
  <rcc rId="1742" sId="11" numFmtId="34">
    <oc r="O3">
      <f>O4+O5+O6</f>
    </oc>
    <nc r="O3">
      <v>95861240</v>
    </nc>
  </rcc>
  <rcc rId="1743" sId="11" numFmtId="34">
    <oc r="P3">
      <f>P4+P5+P6</f>
    </oc>
    <nc r="P3">
      <v>96477026</v>
    </nc>
  </rcc>
  <rcc rId="1744" sId="11" numFmtId="34">
    <oc r="C7">
      <f>C8+C9+C10+C11+C12</f>
    </oc>
    <nc r="C7">
      <v>40057684</v>
    </nc>
  </rcc>
  <rcc rId="1745" sId="11" numFmtId="34">
    <oc r="D7">
      <f>D8+D9+D10+D11+D12</f>
    </oc>
    <nc r="D7">
      <v>39623549</v>
    </nc>
  </rcc>
  <rcc rId="1746" sId="11" numFmtId="34">
    <oc r="E7">
      <f>E8+E9+E10+E11+E12</f>
    </oc>
    <nc r="E7">
      <v>41377787</v>
    </nc>
  </rcc>
  <rcc rId="1747" sId="11" numFmtId="34">
    <oc r="F7">
      <f>F8+F9+F10+F11+F12</f>
    </oc>
    <nc r="F7">
      <v>42170092</v>
    </nc>
  </rcc>
  <rcc rId="1748" sId="11" numFmtId="34">
    <oc r="G7">
      <f>G8+G9+G10+G11+G12</f>
    </oc>
    <nc r="G7">
      <v>42883938</v>
    </nc>
  </rcc>
  <rcc rId="1749" sId="11" numFmtId="34">
    <oc r="H7">
      <f>H8+H9+H10+H11+H12</f>
    </oc>
    <nc r="H7">
      <v>46928557</v>
    </nc>
  </rcc>
  <rcc rId="1750" sId="11" numFmtId="34">
    <oc r="I7">
      <f>I8+I9+I10+I11+I12</f>
    </oc>
    <nc r="I7">
      <v>47487051</v>
    </nc>
  </rcc>
  <rcc rId="1751" sId="11" numFmtId="34">
    <oc r="J7">
      <f>J8+J9+J10+J11+J12</f>
    </oc>
    <nc r="J7">
      <v>57493542</v>
    </nc>
  </rcc>
  <rcc rId="1752" sId="11" numFmtId="34">
    <oc r="K7">
      <f>K8+K9+K10+K11+K12</f>
    </oc>
    <nc r="K7">
      <v>54023921</v>
    </nc>
  </rcc>
  <rcc rId="1753" sId="11" numFmtId="34">
    <oc r="L7">
      <f>L8+L9+L10+L11+L12</f>
    </oc>
    <nc r="L7">
      <v>54682108</v>
    </nc>
  </rcc>
  <rcc rId="1754" sId="11" numFmtId="34">
    <oc r="M7">
      <f>M8+M9+M10+M11+M12</f>
    </oc>
    <nc r="M7">
      <v>55600095</v>
    </nc>
  </rcc>
  <rcc rId="1755" sId="11" numFmtId="34">
    <oc r="N7">
      <f>N8+N9+N10+N12</f>
    </oc>
    <nc r="N7">
      <v>60281335</v>
    </nc>
  </rcc>
  <rcc rId="1756" sId="11" numFmtId="34">
    <oc r="O7">
      <f>O8+O9+O10+O12</f>
    </oc>
    <nc r="O7">
      <v>57701617</v>
    </nc>
  </rcc>
  <rcc rId="1757" sId="11" numFmtId="34">
    <oc r="P7">
      <f>P8+P9+P10+P12</f>
    </oc>
    <nc r="P7">
      <v>64697579</v>
    </nc>
  </rcc>
  <rcc rId="1758" sId="11" numFmtId="34">
    <oc r="C13">
      <f>SUM(C14:C16)</f>
    </oc>
    <nc r="C13">
      <v>4104350</v>
    </nc>
  </rcc>
  <rcc rId="1759" sId="11" numFmtId="34">
    <oc r="D13">
      <f>SUM(D14:D16)</f>
    </oc>
    <nc r="D13">
      <v>4783171</v>
    </nc>
  </rcc>
  <rcc rId="1760" sId="11" numFmtId="34">
    <oc r="E13">
      <f>SUM(E14:E16)</f>
    </oc>
    <nc r="E13">
      <v>5177348</v>
    </nc>
  </rcc>
  <rcc rId="1761" sId="11" numFmtId="34">
    <oc r="F13">
      <f>SUM(F14:F16)</f>
    </oc>
    <nc r="F13">
      <v>4323324</v>
    </nc>
  </rcc>
  <rcc rId="1762" sId="11" numFmtId="34">
    <oc r="G13">
      <f>SUM(G14:G16)</f>
    </oc>
    <nc r="G13">
      <v>4618970</v>
    </nc>
  </rcc>
  <rcc rId="1763" sId="11" numFmtId="34">
    <oc r="H13">
      <f>SUM(H14:H16)</f>
    </oc>
    <nc r="H13">
      <v>5073833</v>
    </nc>
  </rcc>
  <rcc rId="1764" sId="11" numFmtId="34">
    <oc r="I13">
      <f>SUM(I14:I16)</f>
    </oc>
    <nc r="I13">
      <v>4452307</v>
    </nc>
  </rcc>
  <rcc rId="1765" sId="11" numFmtId="34">
    <oc r="J13">
      <f>SUM(J14:J16)</f>
    </oc>
    <nc r="J13">
      <v>3911750</v>
    </nc>
  </rcc>
  <rcc rId="1766" sId="11" numFmtId="34">
    <oc r="K13">
      <f>SUM(K14:K16)</f>
    </oc>
    <nc r="K13">
      <v>4538626</v>
    </nc>
  </rcc>
  <rcc rId="1767" sId="11" numFmtId="34">
    <oc r="L13">
      <f>SUM(L14:L16)</f>
    </oc>
    <nc r="L13">
      <v>4496454</v>
    </nc>
  </rcc>
  <rcc rId="1768" sId="11" numFmtId="34">
    <oc r="M13">
      <f>SUM(M14:M16)</f>
    </oc>
    <nc r="M13">
      <v>5064431</v>
    </nc>
  </rcc>
  <rcc rId="1769" sId="11" numFmtId="34">
    <oc r="N13">
      <f>N14+N15+N16</f>
    </oc>
    <nc r="N13">
      <v>4482747</v>
    </nc>
  </rcc>
  <rcc rId="1770" sId="11" numFmtId="34">
    <oc r="O13">
      <f>O14+O15+O16</f>
    </oc>
    <nc r="O13">
      <v>4193922</v>
    </nc>
  </rcc>
  <rcc rId="1771" sId="11" numFmtId="34">
    <oc r="P13">
      <f>P14+P15+P16</f>
    </oc>
    <nc r="P13">
      <v>4714942</v>
    </nc>
  </rcc>
  <rcc rId="1772" sId="11" numFmtId="34">
    <oc r="C17">
      <f>C3+C7+C13</f>
    </oc>
    <nc r="C17">
      <v>108452441</v>
    </nc>
  </rcc>
  <rcc rId="1773" sId="11" numFmtId="34">
    <oc r="D17">
      <f>D3+D7+D13</f>
    </oc>
    <nc r="D17">
      <v>109111159</v>
    </nc>
  </rcc>
  <rcc rId="1774" sId="11" numFmtId="34">
    <oc r="E17">
      <f>E3+E7+E13</f>
    </oc>
    <nc r="E17">
      <v>111022779</v>
    </nc>
  </rcc>
  <rcc rId="1775" sId="11" numFmtId="34">
    <oc r="F17">
      <f>F3+F7+F13</f>
    </oc>
    <nc r="F17">
      <v>111481135</v>
    </nc>
  </rcc>
  <rcc rId="1776" sId="11" numFmtId="34">
    <oc r="G17">
      <f>G3+G7+G13</f>
    </oc>
    <nc r="G17">
      <v>113576582</v>
    </nc>
  </rcc>
  <rcc rId="1777" sId="11" numFmtId="34">
    <oc r="H17">
      <f>H3+H7+H13</f>
    </oc>
    <nc r="H17">
      <v>122024315</v>
    </nc>
  </rcc>
  <rcc rId="1778" sId="11" numFmtId="34">
    <oc r="I17">
      <f>I3+I7+I13</f>
    </oc>
    <nc r="I17">
      <v>124629188</v>
    </nc>
  </rcc>
  <rcc rId="1779" sId="11" numFmtId="34">
    <oc r="J17">
      <f>J3+J7+J13</f>
    </oc>
    <nc r="J17">
      <v>149616658</v>
    </nc>
  </rcc>
  <rcc rId="1780" sId="11" numFmtId="34">
    <oc r="K17">
      <f>K3+K7+K13</f>
    </oc>
    <nc r="K17">
      <v>147745854</v>
    </nc>
  </rcc>
  <rcc rId="1781" sId="11" numFmtId="34">
    <oc r="L17">
      <f>L3+L7+L13</f>
    </oc>
    <nc r="L17">
      <v>149675448</v>
    </nc>
  </rcc>
  <rcc rId="1782" sId="11" numFmtId="34">
    <oc r="M17">
      <f>M3+M7+M13</f>
    </oc>
    <nc r="M17">
      <v>151026677</v>
    </nc>
  </rcc>
  <rcc rId="1783" sId="11" numFmtId="34">
    <oc r="N17">
      <f>N13+N7+N3</f>
    </oc>
    <nc r="N17">
      <v>156480343</v>
    </nc>
  </rcc>
  <rcc rId="1784" sId="11" numFmtId="34">
    <oc r="O17">
      <f>O13+O7+O3</f>
    </oc>
    <nc r="O17">
      <v>157756779</v>
    </nc>
  </rcc>
  <rcc rId="1785" sId="11" numFmtId="34">
    <oc r="P17">
      <f>P13+P7+P3</f>
    </oc>
    <nc r="P17">
      <v>165889547</v>
    </nc>
  </rcc>
  <rcc rId="1786" sId="12" numFmtId="34">
    <oc r="O2">
      <f>1957501-1</f>
    </oc>
    <nc r="O2">
      <v>1957500</v>
    </nc>
  </rcc>
  <rcc rId="1787" sId="12" numFmtId="34">
    <oc r="C4">
      <f>SUM(C2:C3)</f>
    </oc>
    <nc r="C4">
      <v>2618114</v>
    </nc>
  </rcc>
  <rcc rId="1788" sId="12" numFmtId="34">
    <oc r="D4">
      <f>SUM(D2:D3)</f>
    </oc>
    <nc r="D4">
      <v>1870753</v>
    </nc>
  </rcc>
  <rcc rId="1789" sId="12" numFmtId="34">
    <oc r="E4">
      <f>SUM(E2:E3)</f>
    </oc>
    <nc r="E4">
      <v>2179043</v>
    </nc>
  </rcc>
  <rcc rId="1790" sId="12" numFmtId="34">
    <oc r="F4">
      <f>SUM(F2:F3)</f>
    </oc>
    <nc r="F4">
      <v>2136474</v>
    </nc>
  </rcc>
  <rcc rId="1791" sId="12" numFmtId="34">
    <oc r="G4">
      <f>SUM(G2:G3)</f>
    </oc>
    <nc r="G4">
      <v>1810599</v>
    </nc>
  </rcc>
  <rcc rId="1792" sId="12" numFmtId="34">
    <oc r="H4">
      <f>SUM(H2:H3)</f>
    </oc>
    <nc r="H4">
      <v>1704602</v>
    </nc>
  </rcc>
  <rcc rId="1793" sId="12" numFmtId="34">
    <oc r="I4">
      <f>SUM(I2:I3)</f>
    </oc>
    <nc r="I4">
      <v>1744046</v>
    </nc>
  </rcc>
  <rcc rId="1794" sId="12" numFmtId="34">
    <oc r="J4">
      <f>SUM(J2:J3)</f>
    </oc>
    <nc r="J4">
      <v>2936281</v>
    </nc>
  </rcc>
  <rcc rId="1795" sId="12" numFmtId="34">
    <oc r="K4">
      <f>SUM(K2:K3)</f>
    </oc>
    <nc r="K4">
      <v>1700644</v>
    </nc>
  </rcc>
  <rcc rId="1796" sId="12" numFmtId="34">
    <oc r="L4">
      <f>SUM(L2:L3)</f>
    </oc>
    <nc r="L4">
      <v>2310920</v>
    </nc>
  </rcc>
  <rcc rId="1797" sId="12" numFmtId="34">
    <oc r="M4">
      <f>SUM(M2:M3)</f>
    </oc>
    <nc r="M4">
      <v>2766267</v>
    </nc>
  </rcc>
  <rcc rId="1798" sId="12" numFmtId="34">
    <oc r="N4">
      <f>SUM(N2:N3)</f>
    </oc>
    <nc r="N4">
      <v>3716677</v>
    </nc>
  </rcc>
  <rcc rId="1799" sId="12" numFmtId="34">
    <oc r="O4">
      <f>SUM(O2:O3)</f>
    </oc>
    <nc r="O4">
      <v>5552529</v>
    </nc>
  </rcc>
  <rcc rId="1800" sId="12" numFmtId="34">
    <oc r="P4">
      <f>SUM(P2:P3)</f>
    </oc>
    <nc r="P4">
      <v>3987677</v>
    </nc>
  </rcc>
  <rcc rId="1801" sId="12" numFmtId="34">
    <oc r="C6">
      <f>SUM(C4:C5)</f>
    </oc>
    <nc r="C6">
      <v>2618114</v>
    </nc>
  </rcc>
  <rcc rId="1802" sId="12" numFmtId="34">
    <oc r="D6">
      <f>SUM(D4:D5)</f>
    </oc>
    <nc r="D6">
      <v>1870753</v>
    </nc>
  </rcc>
  <rcc rId="1803" sId="12" numFmtId="34">
    <oc r="E6">
      <f>SUM(E4:E5)</f>
    </oc>
    <nc r="E6">
      <v>2179043</v>
    </nc>
  </rcc>
  <rcc rId="1804" sId="12" numFmtId="34">
    <oc r="F6">
      <f>SUM(F4:F5)</f>
    </oc>
    <nc r="F6">
      <v>2136474</v>
    </nc>
  </rcc>
  <rcc rId="1805" sId="12" numFmtId="34">
    <oc r="G6">
      <f>SUM(G4:G5)</f>
    </oc>
    <nc r="G6">
      <v>1810599</v>
    </nc>
  </rcc>
  <rcc rId="1806" sId="12" numFmtId="34">
    <oc r="H6">
      <f>SUM(H4:H5)</f>
    </oc>
    <nc r="H6">
      <v>1704535</v>
    </nc>
  </rcc>
  <rcc rId="1807" sId="12" numFmtId="34">
    <oc r="I6">
      <f>SUM(I4:I5)</f>
    </oc>
    <nc r="I6">
      <v>1743975</v>
    </nc>
  </rcc>
  <rcc rId="1808" sId="12" numFmtId="34">
    <oc r="J6">
      <f>SUM(J4:J5)</f>
    </oc>
    <nc r="J6">
      <v>2936214</v>
    </nc>
  </rcc>
  <rcc rId="1809" sId="12" numFmtId="34">
    <oc r="K6">
      <f>SUM(K4:K5)</f>
    </oc>
    <nc r="K6">
      <v>1700577</v>
    </nc>
  </rcc>
  <rcc rId="1810" sId="12" numFmtId="34">
    <oc r="L6">
      <f>SUM(L4:L5)</f>
    </oc>
    <nc r="L6">
      <v>2310836</v>
    </nc>
  </rcc>
  <rcc rId="1811" sId="12" numFmtId="34">
    <oc r="M6">
      <f>SUM(M4:M5)</f>
    </oc>
    <nc r="M6">
      <v>2766181</v>
    </nc>
  </rcc>
  <rcc rId="1812" sId="12" numFmtId="34">
    <oc r="N6">
      <f>SUM(N4:N5)</f>
    </oc>
    <nc r="N6">
      <v>3716582</v>
    </nc>
  </rcc>
  <rcc rId="1813" sId="12" numFmtId="34">
    <oc r="O6">
      <f>SUM(O4:O5)</f>
    </oc>
    <nc r="O6">
      <v>5552427</v>
    </nc>
  </rcc>
  <rcc rId="1814" sId="12" numFmtId="34">
    <oc r="P6">
      <f>SUM(P4:P5)</f>
    </oc>
    <nc r="P6">
      <v>3987575</v>
    </nc>
  </rcc>
  <rcc rId="1815" sId="12" numFmtId="34">
    <oc r="Q6">
      <f>P6-BS!R4</f>
    </oc>
    <nc r="Q6">
      <v>0</v>
    </nc>
  </rcc>
  <rcc rId="1816" sId="12" numFmtId="19">
    <oc r="C8">
      <f>C1</f>
    </oc>
    <nc r="C8">
      <v>42825</v>
    </nc>
  </rcc>
  <rcc rId="1817" sId="12" numFmtId="19">
    <oc r="D8">
      <f>D1</f>
    </oc>
    <nc r="D8">
      <v>42916</v>
    </nc>
  </rcc>
  <rcc rId="1818" sId="12" numFmtId="19">
    <oc r="E8">
      <f>E1</f>
    </oc>
    <nc r="E8">
      <v>43008</v>
    </nc>
  </rcc>
  <rcc rId="1819" sId="12" numFmtId="19">
    <oc r="F8">
      <f>F1</f>
    </oc>
    <nc r="F8">
      <v>43100</v>
    </nc>
  </rcc>
  <rcc rId="1820" sId="12" numFmtId="19">
    <oc r="G8">
      <f>G1</f>
    </oc>
    <nc r="G8">
      <v>43190</v>
    </nc>
  </rcc>
  <rcc rId="1821" sId="12" numFmtId="19">
    <oc r="H8">
      <f>H1</f>
    </oc>
    <nc r="H8">
      <v>43281</v>
    </nc>
  </rcc>
  <rcc rId="1822" sId="12" numFmtId="19">
    <oc r="I8">
      <f>I1</f>
    </oc>
    <nc r="I8">
      <v>43373</v>
    </nc>
  </rcc>
  <rcc rId="1823" sId="12" numFmtId="19">
    <oc r="J8">
      <f>J1</f>
    </oc>
    <nc r="J8">
      <v>43465</v>
    </nc>
  </rcc>
  <rcc rId="1824" sId="12" numFmtId="19">
    <oc r="K8">
      <f>K1</f>
    </oc>
    <nc r="K8">
      <v>43555</v>
    </nc>
  </rcc>
  <rcc rId="1825" sId="12" numFmtId="19">
    <oc r="L8">
      <f>L1</f>
    </oc>
    <nc r="L8">
      <v>43646</v>
    </nc>
  </rcc>
  <rcc rId="1826" sId="12" numFmtId="19">
    <oc r="M8">
      <f>M1</f>
    </oc>
    <nc r="M8">
      <v>43738</v>
    </nc>
  </rcc>
  <rcc rId="1827" sId="12" numFmtId="19">
    <oc r="N8">
      <f>N1</f>
    </oc>
    <nc r="N8">
      <v>43830</v>
    </nc>
  </rcc>
  <rcc rId="1828" sId="12" numFmtId="19">
    <oc r="O8">
      <f>O1</f>
    </oc>
    <nc r="O8">
      <v>43921</v>
    </nc>
  </rcc>
  <rcc rId="1829" sId="12" numFmtId="19">
    <oc r="P8">
      <f>P1</f>
    </oc>
    <nc r="P8">
      <v>44012</v>
    </nc>
  </rcc>
  <rcc rId="1830" sId="12" numFmtId="34">
    <oc r="C12">
      <f>SUM(C9:C11)</f>
    </oc>
    <nc r="C12">
      <v>2635608</v>
    </nc>
  </rcc>
  <rcc rId="1831" sId="12" numFmtId="34">
    <oc r="D12">
      <f>SUM(D9:D11)</f>
    </oc>
    <nc r="D12">
      <v>2591607</v>
    </nc>
  </rcc>
  <rcc rId="1832" sId="12" numFmtId="34">
    <oc r="E12">
      <f>SUM(E9:E11)</f>
    </oc>
    <nc r="E12">
      <v>2730481</v>
    </nc>
  </rcc>
  <rcc rId="1833" sId="12" numFmtId="34">
    <oc r="F12">
      <f>SUM(F9:F11)</f>
    </oc>
    <nc r="F12">
      <v>2783083</v>
    </nc>
  </rcc>
  <rcc rId="1834" sId="12" numFmtId="34">
    <oc r="G12">
      <f>SUM(G9:G11)</f>
    </oc>
    <nc r="G12">
      <v>3838090</v>
    </nc>
  </rcc>
  <rcc rId="1835" sId="12" numFmtId="34">
    <oc r="H12">
      <f>SUM(H9:H11)</f>
    </oc>
    <nc r="H12">
      <v>3252586</v>
    </nc>
  </rcc>
  <rcc rId="1836" sId="12" numFmtId="34">
    <oc r="I12">
      <f>SUM(I9:I11)</f>
    </oc>
    <nc r="I12">
      <v>3646033</v>
    </nc>
  </rcc>
  <rcc rId="1837" sId="12" numFmtId="34">
    <oc r="J12">
      <f>SUM(J9:J11)</f>
    </oc>
    <nc r="J12">
      <v>2832928</v>
    </nc>
  </rcc>
  <rcc rId="1838" sId="12" numFmtId="34">
    <oc r="K12">
      <f>SUM(K9:K11)</f>
    </oc>
    <nc r="K12">
      <v>2999969</v>
    </nc>
  </rcc>
  <rcc rId="1839" sId="12" numFmtId="34">
    <oc r="L12">
      <f>SUM(L9:L11)</f>
    </oc>
    <nc r="L12">
      <v>3456334</v>
    </nc>
  </rcc>
  <rcc rId="1840" sId="12" numFmtId="34">
    <oc r="M12">
      <f>SUM(M9:M11)</f>
    </oc>
    <nc r="M12">
      <v>3997194</v>
    </nc>
  </rcc>
  <rcc rId="1841" sId="12" numFmtId="34">
    <oc r="N12">
      <f>SUM(N9:N11)</f>
    </oc>
    <nc r="N12">
      <v>5031744</v>
    </nc>
  </rcc>
  <rcc rId="1842" sId="12" numFmtId="34">
    <oc r="O12">
      <f>SUM(O9:O11)</f>
    </oc>
    <nc r="O12">
      <v>5392512</v>
    </nc>
  </rcc>
  <rcc rId="1843" sId="12" numFmtId="34">
    <oc r="P12">
      <f>SUM(P9:P11)</f>
    </oc>
    <nc r="P12">
      <v>5370650</v>
    </nc>
  </rcc>
  <rcc rId="1844" sId="12" numFmtId="34">
    <oc r="Q12">
      <f>P12-BS!R28</f>
    </oc>
    <nc r="Q12">
      <v>0</v>
    </nc>
  </rcc>
  <rcc rId="1845" sId="13" numFmtId="34">
    <oc r="C2">
      <f>SUM(C3:C5)</f>
    </oc>
    <nc r="C2">
      <v>1742397</v>
    </nc>
  </rcc>
  <rcc rId="1846" sId="13" numFmtId="34">
    <oc r="D2">
      <f>SUM(D3:D5)</f>
    </oc>
    <nc r="D2">
      <v>1604253</v>
    </nc>
  </rcc>
  <rcc rId="1847" sId="13" numFmtId="34">
    <oc r="E2">
      <f>SUM(E3:E5)</f>
    </oc>
    <nc r="E2">
      <v>1644383</v>
    </nc>
  </rcc>
  <rcc rId="1848" sId="13" numFmtId="34">
    <oc r="F2">
      <f>SUM(F3:F5)</f>
    </oc>
    <nc r="F2">
      <v>1226551</v>
    </nc>
  </rcc>
  <rcc rId="1849" sId="13" numFmtId="34">
    <oc r="G2">
      <f>SUM(G3:G5)</f>
    </oc>
    <nc r="G2">
      <v>1226551</v>
    </nc>
  </rcc>
  <rcc rId="1850" sId="13" numFmtId="34">
    <oc r="H2">
      <f>SUM(H3:H5)</f>
    </oc>
    <nc r="H2">
      <v>1089139</v>
    </nc>
  </rcc>
  <rcc rId="1851" sId="13" numFmtId="34">
    <oc r="I2">
      <f>SUM(I3:I5)</f>
    </oc>
    <nc r="I2">
      <v>1500306</v>
    </nc>
  </rcc>
  <rcc rId="1852" sId="13" numFmtId="34">
    <oc r="J2">
      <f>SUM(J3:J5)</f>
    </oc>
    <nc r="J2">
      <v>941677</v>
    </nc>
  </rcc>
  <rcc rId="1853" sId="13" numFmtId="34">
    <oc r="K2">
      <f>SUM(K3:K5)</f>
    </oc>
    <nc r="K2">
      <v>1081227</v>
    </nc>
  </rcc>
  <rcc rId="1854" sId="13" numFmtId="34">
    <oc r="L2">
      <f>SUM(L3:L5)</f>
    </oc>
    <nc r="L2">
      <v>1249671</v>
    </nc>
  </rcc>
  <rcc rId="1855" sId="13" numFmtId="34">
    <oc r="M2">
      <f>SUM(M3:M5)</f>
    </oc>
    <nc r="M2">
      <v>1336714</v>
    </nc>
  </rcc>
  <rcc rId="1856" sId="13" numFmtId="34">
    <oc r="N2">
      <f>SUM(N3:N5)</f>
    </oc>
    <nc r="N2">
      <v>1761397</v>
    </nc>
  </rcc>
  <rcc rId="1857" sId="13" numFmtId="34">
    <oc r="O2">
      <f>SUM(O3:O5)</f>
    </oc>
    <nc r="O2">
      <v>1474161</v>
    </nc>
  </rcc>
  <rcc rId="1858" sId="13" numFmtId="34">
    <oc r="P2">
      <f>SUM(P3:P5)</f>
    </oc>
    <nc r="P2">
      <v>3673575</v>
    </nc>
  </rcc>
  <rcc rId="1859" sId="13" numFmtId="34">
    <oc r="Q2">
      <f>SUM(Q3:Q5)</f>
    </oc>
    <nc r="Q2">
      <v>2634383</v>
    </nc>
  </rcc>
  <rcc rId="1860" sId="13" numFmtId="34">
    <oc r="C6">
      <f>C7+C14</f>
    </oc>
    <nc r="C6">
      <v>745727</v>
    </nc>
  </rcc>
  <rcc rId="1861" sId="13" numFmtId="34">
    <oc r="D6">
      <f>D7+D14</f>
    </oc>
    <nc r="D6">
      <v>234987</v>
    </nc>
  </rcc>
  <rcc rId="1862" sId="13" numFmtId="34">
    <oc r="E6">
      <f>E7+E14</f>
    </oc>
    <nc r="E6">
      <v>482164</v>
    </nc>
  </rcc>
  <rcc rId="1863" sId="13" numFmtId="34">
    <oc r="F6">
      <f>F7+F14</f>
    </oc>
    <nc r="F6">
      <v>203211</v>
    </nc>
  </rcc>
  <rcc rId="1864" sId="13" numFmtId="34">
    <oc r="G6">
      <f>G7+G14</f>
    </oc>
    <nc r="G6">
      <v>203211</v>
    </nc>
  </rcc>
  <rcc rId="1865" sId="13" numFmtId="34">
    <oc r="H6">
      <f>H7+H14</f>
    </oc>
    <nc r="H6">
      <v>139534</v>
    </nc>
  </rcc>
  <rcc rId="1866" sId="13" numFmtId="34">
    <oc r="I6">
      <f>I7+I14</f>
    </oc>
    <nc r="I6">
      <v>126703</v>
    </nc>
  </rcc>
  <rcc rId="1867" sId="13" numFmtId="34">
    <oc r="J6">
      <f>J7+J14</f>
    </oc>
    <nc r="J6">
      <v>242267</v>
    </nc>
  </rcc>
  <rcc rId="1868" sId="13" numFmtId="34">
    <oc r="K6">
      <f>K7+K14</f>
    </oc>
    <nc r="K6">
      <v>105636</v>
    </nc>
  </rcc>
  <rcc rId="1869" sId="13" numFmtId="34">
    <oc r="L6">
      <f>L7+L14</f>
    </oc>
    <nc r="L6">
      <v>157815</v>
    </nc>
  </rcc>
  <rcc rId="1870" sId="13" numFmtId="34">
    <oc r="M6">
      <f>M7+M14</f>
    </oc>
    <nc r="M6">
      <v>183443</v>
    </nc>
  </rcc>
  <rcc rId="1871" sId="13" numFmtId="34">
    <oc r="N6">
      <f>N7+N14</f>
    </oc>
    <nc r="N6">
      <v>999378</v>
    </nc>
  </rcc>
  <rcc rId="1872" sId="13" numFmtId="34">
    <oc r="O6">
      <f>O7+O14</f>
    </oc>
    <nc r="O6">
      <v>584347</v>
    </nc>
  </rcc>
  <rcc rId="1873" sId="13" numFmtId="34">
    <oc r="P6">
      <f>P7+P14</f>
    </oc>
    <nc r="P6">
      <v>228800</v>
    </nc>
  </rcc>
  <rcc rId="1874" sId="13" numFmtId="34">
    <oc r="Q6">
      <f>Q7+Q14</f>
    </oc>
    <nc r="Q6">
      <v>86001</v>
    </nc>
  </rcc>
  <rcc rId="1875" sId="13" numFmtId="34">
    <oc r="C7">
      <f>C8+C10+C12</f>
    </oc>
    <nc r="C7">
      <v>716181</v>
    </nc>
  </rcc>
  <rcc rId="1876" sId="13" numFmtId="34">
    <oc r="D7">
      <f>D8+D10+D12</f>
    </oc>
    <nc r="D7">
      <v>203709</v>
    </nc>
  </rcc>
  <rcc rId="1877" sId="13" numFmtId="34">
    <oc r="E7">
      <f>E8+E10+E12</f>
    </oc>
    <nc r="E7">
      <v>421096</v>
    </nc>
  </rcc>
  <rcc rId="1878" sId="13" numFmtId="34">
    <oc r="F7">
      <f>F8+F10+F12</f>
    </oc>
    <nc r="F7">
      <v>187750</v>
    </nc>
  </rcc>
  <rcc rId="1879" sId="13" numFmtId="34">
    <oc r="G7">
      <f>G8+G10+G12</f>
    </oc>
    <nc r="G7">
      <v>187750</v>
    </nc>
  </rcc>
  <rcc rId="1880" sId="13" numFmtId="34">
    <oc r="H7">
      <f>H8+H10+H12</f>
    </oc>
    <nc r="H7">
      <v>113823</v>
    </nc>
  </rcc>
  <rcc rId="1881" sId="13" numFmtId="34">
    <oc r="I7">
      <f>I8+I10+I12</f>
    </oc>
    <nc r="I7">
      <v>100986</v>
    </nc>
  </rcc>
  <rcc rId="1882" sId="13" numFmtId="34">
    <oc r="J7">
      <f>J8+J10+J12</f>
    </oc>
    <nc r="J7">
      <v>224861</v>
    </nc>
  </rcc>
  <rcc rId="1883" sId="13" numFmtId="34">
    <oc r="K7">
      <f>K8+K10+K12</f>
    </oc>
    <nc r="K7">
      <v>88735</v>
    </nc>
  </rcc>
  <rcc rId="1884" sId="13" numFmtId="34">
    <oc r="L7">
      <f>L8+L10+L12</f>
    </oc>
    <nc r="L7">
      <v>136366</v>
    </nc>
  </rcc>
  <rcc rId="1885" sId="13" numFmtId="34">
    <oc r="M7">
      <f>M8+M10+M12</f>
    </oc>
    <nc r="M7">
      <v>152273</v>
    </nc>
  </rcc>
  <rcc rId="1886" sId="13" numFmtId="34">
    <oc r="N7">
      <f>N8+N10+N12</f>
    </oc>
    <nc r="N7">
      <v>981011</v>
    </nc>
  </rcc>
  <rcc rId="1887" sId="13" numFmtId="34">
    <oc r="O7">
      <f>O8+O10+O12</f>
    </oc>
    <nc r="O7">
      <v>546607</v>
    </nc>
  </rcc>
  <rcc rId="1888" sId="13" numFmtId="34">
    <oc r="P7">
      <f>P8+P10+P12</f>
    </oc>
    <nc r="P7">
      <v>224172</v>
    </nc>
  </rcc>
  <rcc rId="1889" sId="13" numFmtId="34">
    <oc r="Q7">
      <f>Q8+Q10+Q12</f>
    </oc>
    <nc r="Q7">
      <v>72346</v>
    </nc>
  </rcc>
  <rcc rId="1890" sId="13" numFmtId="34">
    <oc r="C8">
      <f>C9</f>
    </oc>
    <nc r="C8">
      <v>715689</v>
    </nc>
  </rcc>
  <rcc rId="1891" sId="13" numFmtId="34">
    <oc r="D8">
      <f>D9</f>
    </oc>
    <nc r="D8">
      <v>202369</v>
    </nc>
  </rcc>
  <rcc rId="1892" sId="13" numFmtId="34">
    <oc r="E8">
      <f>E9</f>
    </oc>
    <nc r="E8">
      <v>419329</v>
    </nc>
  </rcc>
  <rcc rId="1893" sId="13" numFmtId="34">
    <oc r="F8">
      <f>F9</f>
    </oc>
    <nc r="F8">
      <v>183702</v>
    </nc>
  </rcc>
  <rcc rId="1894" sId="13" numFmtId="34">
    <oc r="G8">
      <f>G9</f>
    </oc>
    <nc r="G8">
      <v>183702</v>
    </nc>
  </rcc>
  <rcc rId="1895" sId="13" numFmtId="34">
    <oc r="H8">
      <f>H9</f>
    </oc>
    <nc r="H8">
      <v>110112</v>
    </nc>
  </rcc>
  <rcc rId="1896" sId="13" numFmtId="34">
    <oc r="I8">
      <f>I9</f>
    </oc>
    <nc r="I8">
      <v>95922</v>
    </nc>
  </rcc>
  <rcc rId="1897" sId="13" numFmtId="34">
    <oc r="J8">
      <f>J9</f>
    </oc>
    <nc r="J8">
      <v>220292</v>
    </nc>
  </rcc>
  <rcc rId="1898" sId="13" numFmtId="34">
    <oc r="K8">
      <f>K9</f>
    </oc>
    <nc r="K8">
      <v>84552</v>
    </nc>
  </rcc>
  <rcc rId="1899" sId="13" numFmtId="34">
    <oc r="L8">
      <f>L9</f>
    </oc>
    <nc r="L8">
      <v>131731</v>
    </nc>
  </rcc>
  <rcc rId="1900" sId="13" numFmtId="34">
    <oc r="M8">
      <f>M9</f>
    </oc>
    <nc r="M8">
      <v>147485</v>
    </nc>
  </rcc>
  <rcc rId="1901" sId="13" numFmtId="34">
    <oc r="N8">
      <f>N9</f>
    </oc>
    <nc r="N8">
      <v>236425</v>
    </nc>
  </rcc>
  <rcc rId="1902" sId="13" numFmtId="34">
    <oc r="O8">
      <f>O9</f>
    </oc>
    <nc r="O8">
      <v>391616</v>
    </nc>
  </rcc>
  <rcc rId="1903" sId="13" numFmtId="34">
    <oc r="P8">
      <f>P9</f>
    </oc>
    <nc r="P8">
      <v>215475</v>
    </nc>
  </rcc>
  <rcc rId="1904" sId="13" numFmtId="34">
    <oc r="Q8">
      <f>Q9</f>
    </oc>
    <nc r="Q8">
      <v>59240</v>
    </nc>
  </rcc>
  <rcc rId="1905" sId="13" numFmtId="34">
    <oc r="C10">
      <f>C11</f>
    </oc>
    <nc r="C10">
      <v>0</v>
    </nc>
  </rcc>
  <rcc rId="1906" sId="13" numFmtId="34">
    <oc r="D10">
      <f>D11</f>
    </oc>
    <nc r="D10">
      <v>0</v>
    </nc>
  </rcc>
  <rcc rId="1907" sId="13" numFmtId="34">
    <oc r="E10">
      <f>E11</f>
    </oc>
    <nc r="E10">
      <v>0</v>
    </nc>
  </rcc>
  <rcc rId="1908" sId="13" numFmtId="34">
    <oc r="F10">
      <f>F11</f>
    </oc>
    <nc r="F10">
      <v>0</v>
    </nc>
  </rcc>
  <rcc rId="1909" sId="13" numFmtId="34">
    <oc r="G10">
      <f>G11</f>
    </oc>
    <nc r="G10">
      <v>0</v>
    </nc>
  </rcc>
  <rcc rId="1910" sId="13" numFmtId="34">
    <oc r="H10">
      <f>H11</f>
    </oc>
    <nc r="H10">
      <v>0</v>
    </nc>
  </rcc>
  <rcc rId="1911" sId="13" numFmtId="34">
    <oc r="I10">
      <f>I11</f>
    </oc>
    <nc r="I10">
      <v>0</v>
    </nc>
  </rcc>
  <rcc rId="1912" sId="13" numFmtId="34">
    <oc r="J10">
      <f>J11</f>
    </oc>
    <nc r="J10">
      <v>0</v>
    </nc>
  </rcc>
  <rcc rId="1913" sId="13" numFmtId="34">
    <oc r="K10">
      <f>K11</f>
    </oc>
    <nc r="K10">
      <v>0</v>
    </nc>
  </rcc>
  <rcc rId="1914" sId="13" numFmtId="34">
    <oc r="L10">
      <f>L11</f>
    </oc>
    <nc r="L10">
      <v>0</v>
    </nc>
  </rcc>
  <rcc rId="1915" sId="13" numFmtId="34">
    <oc r="M10">
      <f>M11</f>
    </oc>
    <nc r="M10">
      <v>0</v>
    </nc>
  </rcc>
  <rcc rId="1916" sId="13" numFmtId="34">
    <oc r="N10">
      <f>N11</f>
    </oc>
    <nc r="N10">
      <v>739907</v>
    </nc>
  </rcc>
  <rcc rId="1917" sId="13" numFmtId="34">
    <oc r="O10">
      <f>O11</f>
    </oc>
    <nc r="O10">
      <v>149987</v>
    </nc>
  </rcc>
  <rcc rId="1918" sId="13" numFmtId="34">
    <oc r="P10">
      <f>P11</f>
    </oc>
    <nc r="P10">
      <v>0</v>
    </nc>
  </rcc>
  <rcc rId="1919" sId="13" numFmtId="34">
    <oc r="Q10">
      <f>Q11</f>
    </oc>
    <nc r="Q10">
      <v>0</v>
    </nc>
  </rcc>
  <rcc rId="1920" sId="13" numFmtId="34">
    <oc r="C12">
      <f>C13</f>
    </oc>
    <nc r="C12">
      <v>492</v>
    </nc>
  </rcc>
  <rcc rId="1921" sId="13" numFmtId="34">
    <oc r="D12">
      <f>D13</f>
    </oc>
    <nc r="D12">
      <v>1340</v>
    </nc>
  </rcc>
  <rcc rId="1922" sId="13" numFmtId="34">
    <oc r="E12">
      <f>E13</f>
    </oc>
    <nc r="E12">
      <v>1767</v>
    </nc>
  </rcc>
  <rcc rId="1923" sId="13" numFmtId="34">
    <oc r="F12">
      <f>F13</f>
    </oc>
    <nc r="F12">
      <v>4048</v>
    </nc>
  </rcc>
  <rcc rId="1924" sId="13" numFmtId="34">
    <oc r="G12">
      <f>G13</f>
    </oc>
    <nc r="G12">
      <v>4048</v>
    </nc>
  </rcc>
  <rcc rId="1925" sId="13" numFmtId="34">
    <oc r="H12">
      <f>H13</f>
    </oc>
    <nc r="H12">
      <v>3711</v>
    </nc>
  </rcc>
  <rcc rId="1926" sId="13" numFmtId="34">
    <oc r="I12">
      <f>I13</f>
    </oc>
    <nc r="I12">
      <v>5064</v>
    </nc>
  </rcc>
  <rcc rId="1927" sId="13" numFmtId="34">
    <oc r="J12">
      <f>J13</f>
    </oc>
    <nc r="J12">
      <v>4569</v>
    </nc>
  </rcc>
  <rcc rId="1928" sId="13" numFmtId="34">
    <oc r="K12">
      <f>K13</f>
    </oc>
    <nc r="K12">
      <v>4183</v>
    </nc>
  </rcc>
  <rcc rId="1929" sId="13" numFmtId="34">
    <oc r="L12">
      <f>L13</f>
    </oc>
    <nc r="L12">
      <v>4635</v>
    </nc>
  </rcc>
  <rcc rId="1930" sId="13" numFmtId="34">
    <oc r="M12">
      <f>M13</f>
    </oc>
    <nc r="M12">
      <v>4788</v>
    </nc>
  </rcc>
  <rcc rId="1931" sId="13" numFmtId="34">
    <oc r="N12">
      <f>N13</f>
    </oc>
    <nc r="N12">
      <v>4679</v>
    </nc>
  </rcc>
  <rcc rId="1932" sId="13" numFmtId="34">
    <oc r="O12">
      <f>O13</f>
    </oc>
    <nc r="O12">
      <v>5004</v>
    </nc>
  </rcc>
  <rcc rId="1933" sId="13" numFmtId="34">
    <oc r="P12">
      <f>P13</f>
    </oc>
    <nc r="P12">
      <v>8697</v>
    </nc>
  </rcc>
  <rcc rId="1934" sId="13" numFmtId="34">
    <oc r="Q12">
      <f>Q13</f>
    </oc>
    <nc r="Q12">
      <v>13106</v>
    </nc>
  </rcc>
  <rcc rId="1935" sId="13" numFmtId="34">
    <oc r="C15">
      <f>C2+C6</f>
    </oc>
    <nc r="C15">
      <v>2488124</v>
    </nc>
  </rcc>
  <rcc rId="1936" sId="13" numFmtId="34">
    <oc r="D15">
      <f>D2+D6</f>
    </oc>
    <nc r="D15">
      <v>1839240</v>
    </nc>
  </rcc>
  <rcc rId="1937" sId="13" numFmtId="34">
    <oc r="E15">
      <f>E2+E6</f>
    </oc>
    <nc r="E15">
      <v>2126547</v>
    </nc>
  </rcc>
  <rcc rId="1938" sId="13" numFmtId="34">
    <oc r="F15">
      <f>F2+F6</f>
    </oc>
    <nc r="F15">
      <v>1429762</v>
    </nc>
  </rcc>
  <rcc rId="1939" sId="13" numFmtId="34">
    <oc r="G15">
      <f>G2+G6</f>
    </oc>
    <nc r="G15">
      <v>1429762</v>
    </nc>
  </rcc>
  <rcc rId="1940" sId="13" numFmtId="34">
    <oc r="H15">
      <f>H2+H6</f>
    </oc>
    <nc r="H15">
      <v>1228673</v>
    </nc>
  </rcc>
  <rcc rId="1941" sId="13" numFmtId="34">
    <oc r="I15">
      <f>I2+I6</f>
    </oc>
    <nc r="I15">
      <v>1627009</v>
    </nc>
  </rcc>
  <rcc rId="1942" sId="13" numFmtId="34">
    <oc r="J15">
      <f>J2+J6</f>
    </oc>
    <nc r="J15">
      <v>1183944</v>
    </nc>
  </rcc>
  <rcc rId="1943" sId="13" numFmtId="34">
    <oc r="K15">
      <f>K2+K6</f>
    </oc>
    <nc r="K15">
      <v>1186863</v>
    </nc>
  </rcc>
  <rcc rId="1944" sId="13" numFmtId="34">
    <oc r="L15">
      <f>L2+L6</f>
    </oc>
    <nc r="L15">
      <v>1407486</v>
    </nc>
  </rcc>
  <rcc rId="1945" sId="13" numFmtId="34">
    <oc r="M15">
      <f>M2+M6</f>
    </oc>
    <nc r="M15">
      <v>1520157</v>
    </nc>
  </rcc>
  <rcc rId="1946" sId="13" numFmtId="34">
    <oc r="N15">
      <f>N2+N6</f>
    </oc>
    <nc r="N15">
      <v>2760775</v>
    </nc>
  </rcc>
  <rcc rId="1947" sId="13" numFmtId="34">
    <oc r="O15">
      <f>O2+O6</f>
    </oc>
    <nc r="O15">
      <v>2058508</v>
    </nc>
  </rcc>
  <rcc rId="1948" sId="13" numFmtId="34">
    <oc r="P15">
      <f>P2+P6</f>
    </oc>
    <nc r="P15">
      <v>3902375</v>
    </nc>
  </rcc>
  <rcc rId="1949" sId="13" numFmtId="34">
    <oc r="Q15">
      <f>Q2+Q6</f>
    </oc>
    <nc r="Q15">
      <v>2720384</v>
    </nc>
  </rcc>
  <rcc rId="1950" sId="13" numFmtId="19">
    <oc r="M18">
      <f>M1</f>
    </oc>
    <nc r="M18">
      <v>43646</v>
    </nc>
  </rcc>
  <rcc rId="1951" sId="13" numFmtId="19">
    <oc r="N18">
      <f>N1</f>
    </oc>
    <nc r="N18">
      <v>43738</v>
    </nc>
  </rcc>
  <rcc rId="1952" sId="13" numFmtId="19">
    <oc r="O18">
      <f>O1</f>
    </oc>
    <nc r="O18">
      <v>43830</v>
    </nc>
  </rcc>
  <rcc rId="1953" sId="13" numFmtId="19">
    <oc r="P18">
      <f>P1</f>
    </oc>
    <nc r="P18">
      <v>43921</v>
    </nc>
  </rcc>
  <rcc rId="1954" sId="13" numFmtId="19">
    <oc r="Q18">
      <f>Q1</f>
    </oc>
    <nc r="Q18">
      <v>44012</v>
    </nc>
  </rcc>
  <rcc rId="1955" sId="13" numFmtId="34">
    <oc r="C21">
      <f>C19+C20</f>
    </oc>
    <nc r="C21">
      <v>110789</v>
    </nc>
  </rcc>
  <rcc rId="1956" sId="13" numFmtId="34">
    <oc r="D21">
      <f>D19+D20</f>
    </oc>
    <nc r="D21">
      <v>89111</v>
    </nc>
  </rcc>
  <rcc rId="1957" sId="13" numFmtId="34">
    <oc r="E21">
      <f>E19+E20</f>
    </oc>
    <nc r="E21">
      <v>115143</v>
    </nc>
  </rcc>
  <rcc rId="1958" sId="13" numFmtId="34">
    <oc r="F21">
      <f>F19+F20</f>
    </oc>
    <nc r="F21">
      <v>218061</v>
    </nc>
  </rcc>
  <rcc rId="1959" sId="13" numFmtId="34">
    <oc r="G21">
      <f>G19+G20</f>
    </oc>
    <nc r="G21">
      <v>218061</v>
    </nc>
  </rcc>
  <rcc rId="1960" sId="13" numFmtId="34">
    <oc r="H21">
      <f>H19+H20</f>
    </oc>
    <nc r="H21">
      <v>186449</v>
    </nc>
  </rcc>
  <rcc rId="1961" sId="13" numFmtId="34">
    <oc r="I21">
      <f>I19+I20</f>
    </oc>
    <nc r="I21">
      <v>90621</v>
    </nc>
  </rcc>
  <rcc rId="1962" sId="13" numFmtId="34">
    <oc r="J21">
      <f>J19+J20</f>
    </oc>
    <nc r="J21">
      <v>111100</v>
    </nc>
  </rcc>
  <rcc rId="1963" sId="13" numFmtId="34">
    <oc r="K21">
      <f>K19+K20</f>
    </oc>
    <nc r="K21">
      <v>73221</v>
    </nc>
  </rcc>
  <rcc rId="1964" sId="13" numFmtId="34">
    <oc r="L21">
      <f>L19+L20</f>
    </oc>
    <nc r="L21">
      <v>76382</v>
    </nc>
  </rcc>
  <rcc rId="1965" sId="13" numFmtId="34">
    <oc r="M21">
      <f>M19+M20</f>
    </oc>
    <nc r="M21">
      <v>95406</v>
    </nc>
  </rcc>
  <rcc rId="1966" sId="13" numFmtId="34">
    <oc r="N21">
      <f>N19+N20</f>
    </oc>
    <nc r="N21">
      <v>38960</v>
    </nc>
  </rcc>
  <rcc rId="1967" sId="13" numFmtId="34">
    <oc r="O21">
      <f>O19+O20</f>
    </oc>
    <nc r="O21">
      <v>43973</v>
    </nc>
  </rcc>
  <rcc rId="1968" sId="13" numFmtId="34">
    <oc r="P21">
      <f>P19+P20</f>
    </oc>
    <nc r="P21">
      <v>22023</v>
    </nc>
  </rcc>
  <rcc rId="1969" sId="13" numFmtId="34">
    <oc r="Q21">
      <f>Q19+Q20</f>
    </oc>
    <nc r="Q21">
      <v>30546</v>
    </nc>
  </rcc>
  <rcc rId="1970" sId="13" numFmtId="34">
    <oc r="C22">
      <f>C15+C21-BS!D5</f>
    </oc>
    <nc r="C22">
      <v>0</v>
    </nc>
  </rcc>
  <rcc rId="1971" sId="13" numFmtId="34">
    <oc r="D22">
      <f>D15+D21-BS!E5</f>
    </oc>
    <nc r="D22">
      <v>0</v>
    </nc>
  </rcc>
  <rcc rId="1972" sId="13" numFmtId="34">
    <oc r="E22">
      <f>E15+E21-BS!F5</f>
    </oc>
    <nc r="E22">
      <v>0</v>
    </nc>
  </rcc>
  <rcc rId="1973" sId="13" numFmtId="34">
    <oc r="F22">
      <f>F15+F21-BS!G5</f>
    </oc>
    <nc r="F22">
      <v>0</v>
    </nc>
  </rcc>
  <rcc rId="1974" sId="13" numFmtId="34">
    <oc r="H22">
      <f>H15+H21-BS!I5</f>
    </oc>
    <nc r="H22">
      <v>0</v>
    </nc>
  </rcc>
  <rcc rId="1975" sId="13" numFmtId="34">
    <oc r="I22">
      <f>I15+I21-BS!J5</f>
    </oc>
    <nc r="I22">
      <v>0</v>
    </nc>
  </rcc>
  <rcc rId="1976" sId="13" numFmtId="34">
    <oc r="J22">
      <f>J15+J21-BS!K5</f>
    </oc>
    <nc r="J22">
      <v>0</v>
    </nc>
  </rcc>
  <rcc rId="1977" sId="13" numFmtId="34">
    <oc r="K22">
      <f>K15+K21-BS!L5</f>
    </oc>
    <nc r="K22">
      <v>0</v>
    </nc>
  </rcc>
  <rcc rId="1978" sId="13" numFmtId="34">
    <oc r="L22">
      <f>L15+L21-BS!M5</f>
    </oc>
    <nc r="L22">
      <v>0</v>
    </nc>
  </rcc>
  <rcc rId="1979" sId="13" numFmtId="34">
    <oc r="M22">
      <f>M15+M21-BS!N5</f>
    </oc>
    <nc r="M22">
      <v>0</v>
    </nc>
  </rcc>
  <rcc rId="1980" sId="13" numFmtId="34">
    <oc r="N22">
      <f>N15+N21-BS!O5</f>
    </oc>
    <nc r="N22">
      <v>0</v>
    </nc>
  </rcc>
  <rcc rId="1981" sId="13" numFmtId="34">
    <oc r="O22">
      <f>O15+O21-BS!P5</f>
    </oc>
    <nc r="O22">
      <v>0</v>
    </nc>
  </rcc>
  <rcc rId="1982" sId="13" numFmtId="34">
    <oc r="P22">
      <f>P15+P21-BS!Q5</f>
    </oc>
    <nc r="P22">
      <v>0</v>
    </nc>
  </rcc>
  <rcc rId="1983" sId="13" numFmtId="34">
    <oc r="Q22">
      <f>Q15+Q21-BS!R5</f>
    </oc>
    <nc r="Q22">
      <v>0</v>
    </nc>
  </rcc>
  <rcc rId="1984" sId="13" numFmtId="19">
    <oc r="M26">
      <f>M18</f>
    </oc>
    <nc r="M26">
      <v>43646</v>
    </nc>
  </rcc>
  <rcc rId="1985" sId="13" numFmtId="19">
    <oc r="N26">
      <f>N18</f>
    </oc>
    <nc r="N26">
      <v>43738</v>
    </nc>
  </rcc>
  <rcc rId="1986" sId="13" numFmtId="19">
    <oc r="O26">
      <f>O18</f>
    </oc>
    <nc r="O26">
      <v>43830</v>
    </nc>
  </rcc>
  <rcc rId="1987" sId="13" numFmtId="19">
    <oc r="P26">
      <f>P18</f>
    </oc>
    <nc r="P26">
      <v>43921</v>
    </nc>
  </rcc>
  <rcc rId="1988" sId="13" numFmtId="19">
    <oc r="Q26">
      <f>Q18</f>
    </oc>
    <nc r="Q26">
      <v>44012</v>
    </nc>
  </rcc>
  <rcc rId="1989" sId="13" numFmtId="34">
    <oc r="C27">
      <f>SUM(C28:C30)</f>
    </oc>
    <nc r="C27">
      <v>1590912</v>
    </nc>
  </rcc>
  <rcc rId="1990" sId="13" numFmtId="34">
    <oc r="D27">
      <f>SUM(D28:D30)</f>
    </oc>
    <nc r="D27">
      <v>1502171</v>
    </nc>
  </rcc>
  <rcc rId="1991" sId="13" numFmtId="34">
    <oc r="E27">
      <f>SUM(E28:E30)</f>
    </oc>
    <nc r="E27">
      <v>1487405</v>
    </nc>
  </rcc>
  <rcc rId="1992" sId="13" numFmtId="34">
    <oc r="F27">
      <f>SUM(F28:F30)</f>
    </oc>
    <nc r="F27">
      <v>1237704</v>
    </nc>
  </rcc>
  <rcc rId="1993" sId="13" numFmtId="34">
    <oc r="G27">
      <f>SUM(G28:G30)</f>
    </oc>
    <nc r="G27">
      <v>1237704</v>
    </nc>
  </rcc>
  <rcc rId="1994" sId="13" numFmtId="34">
    <oc r="I27">
      <f>SUM(I28:I30)</f>
    </oc>
    <nc r="I27">
      <v>1194616</v>
    </nc>
  </rcc>
  <rcc rId="1995" sId="13" numFmtId="34">
    <oc r="J27">
      <f>SUM(J28:J30)</f>
    </oc>
    <nc r="J27">
      <v>891658</v>
    </nc>
  </rcc>
  <rcc rId="1996" sId="13" numFmtId="34">
    <oc r="K27">
      <f>SUM(K28:K30)</f>
    </oc>
    <nc r="K27">
      <v>1058024</v>
    </nc>
  </rcc>
  <rcc rId="1997" sId="13" numFmtId="34">
    <oc r="L27">
      <f>SUM(L28:L30)</f>
    </oc>
    <nc r="L27">
      <v>1166394</v>
    </nc>
  </rcc>
  <rcc rId="1998" sId="13" numFmtId="34">
    <oc r="M27">
      <f>SUM(M28:M30)</f>
    </oc>
    <nc r="M27">
      <v>1401461</v>
    </nc>
  </rcc>
  <rcc rId="1999" sId="13" numFmtId="34">
    <oc r="N27">
      <f>SUM(N28:N30)</f>
    </oc>
    <nc r="N27">
      <v>1793215</v>
    </nc>
  </rcc>
  <rcc rId="2000" sId="13" numFmtId="34">
    <oc r="O27">
      <f>SUM(O28:O30)</f>
    </oc>
    <nc r="O27">
      <v>1524250</v>
    </nc>
  </rcc>
  <rcc rId="2001" sId="13" numFmtId="34">
    <oc r="P27">
      <f>SUM(P28:P30)</f>
    </oc>
    <nc r="P27">
      <v>3339834</v>
    </nc>
  </rcc>
  <rcc rId="2002" sId="13" numFmtId="34">
    <oc r="Q27">
      <f>SUM(Q28:Q30)</f>
    </oc>
    <nc r="Q27">
      <v>2656612</v>
    </nc>
  </rcc>
  <rcc rId="2003" sId="13" numFmtId="34">
    <oc r="C31">
      <f>176936+580131</f>
    </oc>
    <nc r="C31">
      <v>757067</v>
    </nc>
  </rcc>
  <rcc rId="2004" sId="13" numFmtId="34">
    <oc r="D31">
      <f>182684</f>
    </oc>
    <nc r="D31">
      <v>182684</v>
    </nc>
  </rcc>
  <rcc rId="2005" sId="13" numFmtId="34">
    <oc r="E31">
      <f>375319</f>
    </oc>
    <nc r="E31">
      <v>375319</v>
    </nc>
  </rcc>
  <rcc rId="2006" sId="13" numFmtId="34">
    <oc r="F31">
      <f>230895</f>
    </oc>
    <nc r="F31">
      <v>230895</v>
    </nc>
  </rcc>
  <rcc rId="2007" sId="13" numFmtId="34">
    <oc r="G31">
      <f>230895</f>
    </oc>
    <nc r="G31">
      <v>230895</v>
    </nc>
  </rcc>
  <rcc rId="2008" sId="13" numFmtId="34">
    <oc r="H31">
      <f>622545</f>
    </oc>
    <nc r="H31">
      <v>622545</v>
    </nc>
  </rcc>
  <rcc rId="2009" sId="13" numFmtId="34">
    <oc r="I31">
      <f>105024</f>
    </oc>
    <nc r="I31">
      <v>105024</v>
    </nc>
  </rcc>
  <rcc rId="2010" sId="13" numFmtId="34">
    <oc r="J31">
      <f>675323</f>
    </oc>
    <nc r="J31">
      <v>675323</v>
    </nc>
  </rcc>
  <rcc rId="2011" sId="13" numFmtId="34">
    <oc r="K31">
      <f>423377</f>
    </oc>
    <nc r="K31">
      <v>423377</v>
    </nc>
  </rcc>
  <rcc rId="2012" sId="13" numFmtId="34">
    <oc r="L31">
      <f>722673</f>
    </oc>
    <nc r="L31">
      <v>722673</v>
    </nc>
  </rcc>
  <rcc rId="2013" sId="13" numFmtId="34">
    <oc r="M31">
      <f>394767</f>
    </oc>
    <nc r="M31">
      <v>394767</v>
    </nc>
  </rcc>
  <rcc rId="2014" sId="13" numFmtId="34">
    <oc r="C32">
      <f>C27+C31</f>
    </oc>
    <nc r="C32">
      <v>2347979</v>
    </nc>
  </rcc>
  <rcc rId="2015" sId="13" numFmtId="34">
    <oc r="D32">
      <f>D27+D31</f>
    </oc>
    <nc r="D32">
      <v>1684855</v>
    </nc>
  </rcc>
  <rcc rId="2016" sId="13" numFmtId="34">
    <oc r="E32">
      <f>E27+E31</f>
    </oc>
    <nc r="E32">
      <v>1862724</v>
    </nc>
  </rcc>
  <rcc rId="2017" sId="13" numFmtId="34">
    <oc r="F32">
      <f>F27+F31</f>
    </oc>
    <nc r="F32">
      <v>1468599</v>
    </nc>
  </rcc>
  <rcc rId="2018" sId="13" numFmtId="34">
    <oc r="G32">
      <f>G27+G31</f>
    </oc>
    <nc r="G32">
      <v>1468599</v>
    </nc>
  </rcc>
  <rcc rId="2019" sId="13" numFmtId="34">
    <oc r="H32">
      <f>H27+H31</f>
    </oc>
    <nc r="H32">
      <v>1577454</v>
    </nc>
  </rcc>
  <rcc rId="2020" sId="13" numFmtId="34">
    <oc r="I32">
      <f>I27+I31</f>
    </oc>
    <nc r="I32">
      <v>1299640</v>
    </nc>
  </rcc>
  <rcc rId="2021" sId="13" numFmtId="34">
    <oc r="J32">
      <f>J27+J31</f>
    </oc>
    <nc r="J32">
      <v>1566981</v>
    </nc>
  </rcc>
  <rcc rId="2022" sId="13" numFmtId="34">
    <oc r="K32">
      <f>K27+K31</f>
    </oc>
    <nc r="K32">
      <v>1481401</v>
    </nc>
  </rcc>
  <rcc rId="2023" sId="13" numFmtId="34">
    <oc r="L32">
      <f>L27+L31</f>
    </oc>
    <nc r="L32">
      <v>1889067</v>
    </nc>
  </rcc>
  <rcc rId="2024" sId="13" numFmtId="34">
    <oc r="M32">
      <f>M27+M31</f>
    </oc>
    <nc r="M32">
      <v>1796228</v>
    </nc>
  </rcc>
  <rcc rId="2025" sId="13" numFmtId="34">
    <oc r="N32">
      <f>N27+N31</f>
    </oc>
    <nc r="N32">
      <v>2013675</v>
    </nc>
  </rcc>
  <rcc rId="2026" sId="13" numFmtId="34">
    <oc r="O32">
      <f>O27+O31</f>
    </oc>
    <nc r="O32">
      <v>1856813</v>
    </nc>
  </rcc>
  <rcc rId="2027" sId="13" numFmtId="34">
    <oc r="P32">
      <f>P27+P31</f>
    </oc>
    <nc r="P32">
      <v>3482834</v>
    </nc>
  </rcc>
  <rcc rId="2028" sId="13" numFmtId="34">
    <oc r="Q32">
      <f>Q27+Q31</f>
    </oc>
    <nc r="Q32">
      <v>2867165</v>
    </nc>
  </rcc>
  <rcc rId="2029" sId="13" numFmtId="19">
    <oc r="C35">
      <f>C26</f>
    </oc>
    <nc r="C35">
      <v>42825</v>
    </nc>
  </rcc>
  <rcc rId="2030" sId="13" numFmtId="19">
    <oc r="M35">
      <f>M26</f>
    </oc>
    <nc r="M35">
      <v>43646</v>
    </nc>
  </rcc>
  <rcc rId="2031" sId="13" numFmtId="19">
    <oc r="N35">
      <f>N26</f>
    </oc>
    <nc r="N35">
      <v>43738</v>
    </nc>
  </rcc>
  <rcc rId="2032" sId="13" numFmtId="19">
    <oc r="O35">
      <f>O26</f>
    </oc>
    <nc r="O35">
      <v>43830</v>
    </nc>
  </rcc>
  <rcc rId="2033" sId="13" numFmtId="19">
    <oc r="P35">
      <f>P26</f>
    </oc>
    <nc r="P35">
      <v>43921</v>
    </nc>
  </rcc>
  <rcc rId="2034" sId="13" numFmtId="19">
    <oc r="Q35">
      <f>Q26</f>
    </oc>
    <nc r="Q35">
      <v>44012</v>
    </nc>
  </rcc>
  <rcc rId="2035" sId="13" numFmtId="34">
    <oc r="C38">
      <f>C36+C37</f>
    </oc>
    <nc r="C38">
      <v>1359523</v>
    </nc>
  </rcc>
  <rcc rId="2036" sId="13" numFmtId="34">
    <oc r="D38">
      <f>D36+D37</f>
    </oc>
    <nc r="D38">
      <v>1186008</v>
    </nc>
  </rcc>
  <rcc rId="2037" sId="13" numFmtId="34">
    <oc r="E38">
      <f>E36+E37</f>
    </oc>
    <nc r="E38">
      <v>992306</v>
    </nc>
  </rcc>
  <rcc rId="2038" sId="13" numFmtId="34">
    <oc r="F38">
      <f>F36+F37</f>
    </oc>
    <nc r="F38">
      <v>578798</v>
    </nc>
  </rcc>
  <rcc rId="2039" sId="13" numFmtId="34">
    <oc r="G38">
      <f>G36+G37</f>
    </oc>
    <nc r="G38">
      <v>578798</v>
    </nc>
  </rcc>
  <rcc rId="2040" sId="13" numFmtId="34">
    <oc r="H38">
      <f>H36+H37</f>
    </oc>
    <nc r="H38">
      <v>642311</v>
    </nc>
  </rcc>
  <rcc rId="2041" sId="13" numFmtId="34">
    <oc r="I38">
      <f>I36+I37</f>
    </oc>
    <nc r="I38">
      <v>951207</v>
    </nc>
  </rcc>
  <rcc rId="2042" sId="13" numFmtId="34">
    <oc r="J38">
      <f>J36+J37</f>
    </oc>
    <nc r="J38">
      <v>848089</v>
    </nc>
  </rcc>
  <rcc rId="2043" sId="13" numFmtId="34">
    <oc r="K38">
      <f>K36+K37</f>
    </oc>
    <nc r="K38">
      <v>912482</v>
    </nc>
  </rcc>
  <rcc rId="2044" sId="13" numFmtId="34">
    <oc r="L38">
      <f>L36+L37</f>
    </oc>
    <nc r="L38">
      <v>910434</v>
    </nc>
  </rcc>
  <rcc rId="2045" sId="13" numFmtId="34">
    <oc r="M38">
      <f>M36+M37</f>
    </oc>
    <nc r="M38">
      <v>882794</v>
    </nc>
  </rcc>
  <rcc rId="2046" sId="13" numFmtId="34">
    <oc r="N38">
      <f>N36+N37</f>
    </oc>
    <nc r="N38">
      <v>1280987</v>
    </nc>
  </rcc>
  <rcc rId="2047" sId="13" numFmtId="34">
    <oc r="O38">
      <f>O36+O37</f>
    </oc>
    <nc r="O38">
      <v>995627</v>
    </nc>
  </rcc>
  <rcc rId="2048" sId="13" numFmtId="34">
    <oc r="P38">
      <f>P36+P37</f>
    </oc>
    <nc r="P38">
      <v>1863473</v>
    </nc>
  </rcc>
  <rcc rId="2049" sId="13" numFmtId="34">
    <oc r="Q38">
      <f>Q36+Q37</f>
    </oc>
    <nc r="Q38">
      <v>1642807</v>
    </nc>
  </rcc>
  <rcc rId="2050" sId="13" numFmtId="34">
    <oc r="C39">
      <f>C32+C38-BS!D29</f>
    </oc>
    <nc r="C39">
      <v>0</v>
    </nc>
  </rcc>
  <rcc rId="2051" sId="13" numFmtId="34">
    <oc r="D39">
      <f>D32+D38-BS!E29</f>
    </oc>
    <nc r="D39">
      <v>0</v>
    </nc>
  </rcc>
  <rcc rId="2052" sId="13" numFmtId="34">
    <oc r="E39">
      <f>E32+E38-BS!F29</f>
    </oc>
    <nc r="E39">
      <v>0</v>
    </nc>
  </rcc>
  <rcc rId="2053" sId="13" numFmtId="34">
    <oc r="F39">
      <f>F32+F38-BS!G29</f>
    </oc>
    <nc r="F39">
      <v>0</v>
    </nc>
  </rcc>
  <rcc rId="2054" sId="13" numFmtId="34">
    <oc r="G39">
      <f>G32+G38-BS!H29</f>
    </oc>
    <nc r="G39">
      <v>0</v>
    </nc>
  </rcc>
  <rcc rId="2055" sId="13" numFmtId="34">
    <oc r="H39">
      <f>H32+H38-BS!I29</f>
    </oc>
    <nc r="H39">
      <v>0</v>
    </nc>
  </rcc>
  <rcc rId="2056" sId="13" numFmtId="34">
    <oc r="I39">
      <f>I32+I38-BS!J29</f>
    </oc>
    <nc r="I39">
      <v>0</v>
    </nc>
  </rcc>
  <rcc rId="2057" sId="13" numFmtId="34">
    <oc r="J39">
      <f>J32+J38-BS!K29</f>
    </oc>
    <nc r="J39">
      <v>0</v>
    </nc>
  </rcc>
  <rcc rId="2058" sId="13" numFmtId="34">
    <oc r="K39">
      <f>K32+K38-BS!L29</f>
    </oc>
    <nc r="K39">
      <v>0</v>
    </nc>
  </rcc>
  <rcc rId="2059" sId="13" numFmtId="34">
    <oc r="L39">
      <f>L32+L38-BS!M29</f>
    </oc>
    <nc r="L39">
      <v>0</v>
    </nc>
  </rcc>
  <rcc rId="2060" sId="13" numFmtId="34">
    <oc r="M39">
      <f>M32+M38-BS!N29</f>
    </oc>
    <nc r="M39">
      <v>0</v>
    </nc>
  </rcc>
  <rcc rId="2061" sId="13" numFmtId="34">
    <oc r="N39">
      <f>N32+N38-BS!O29</f>
    </oc>
    <nc r="N39">
      <v>0</v>
    </nc>
  </rcc>
  <rcc rId="2062" sId="13" numFmtId="34">
    <oc r="O39">
      <f>O32+O38-BS!P29</f>
    </oc>
    <nc r="O39">
      <v>0</v>
    </nc>
  </rcc>
  <rcc rId="2063" sId="13" numFmtId="34">
    <oc r="P39">
      <f>P32+P38-BS!Q29</f>
    </oc>
    <nc r="P39">
      <v>0</v>
    </nc>
  </rcc>
  <rcc rId="2064" sId="13" numFmtId="34">
    <oc r="Q39">
      <f>Q32+Q38-BS!R29</f>
    </oc>
    <nc r="Q39">
      <v>0</v>
    </nc>
  </rcc>
  <rcc rId="2065" sId="14" numFmtId="34">
    <oc r="C13">
      <f>SUM(C3:C12)</f>
    </oc>
    <nc r="C13">
      <v>42340</v>
    </nc>
  </rcc>
  <rcc rId="2066" sId="14" numFmtId="34">
    <oc r="D13">
      <f>SUM(D3:D12)</f>
    </oc>
    <nc r="D13">
      <v>32204</v>
    </nc>
  </rcc>
  <rcc rId="2067" sId="14" numFmtId="34">
    <oc r="E13">
      <f>SUM(E3:E12)</f>
    </oc>
    <nc r="E13">
      <v>23671</v>
    </nc>
  </rcc>
  <rcc rId="2068" sId="14" numFmtId="34">
    <oc r="F13">
      <f>SUM(F3:F12)</f>
    </oc>
    <nc r="F13">
      <v>52372</v>
    </nc>
  </rcc>
  <rcc rId="2069" sId="14" numFmtId="34">
    <oc r="G13">
      <f>SUM(G3:G12)</f>
    </oc>
    <nc r="G13">
      <v>77448</v>
    </nc>
  </rcc>
  <rcc rId="2070" sId="14" numFmtId="34">
    <oc r="H13">
      <f>SUM(H3:H12)</f>
    </oc>
    <nc r="H13">
      <v>76421</v>
    </nc>
  </rcc>
  <rcc rId="2071" sId="14" numFmtId="34">
    <oc r="I13">
      <f>SUM(I3:I12)</f>
    </oc>
    <nc r="I13">
      <v>25814</v>
    </nc>
  </rcc>
  <rcc rId="2072" sId="14" numFmtId="34">
    <oc r="J13">
      <f>SUM(J3:J12)</f>
    </oc>
    <nc r="J13">
      <v>34159</v>
    </nc>
  </rcc>
  <rcc rId="2073" sId="14" numFmtId="34">
    <oc r="K13">
      <f>SUM(K3:K12)</f>
    </oc>
    <nc r="K13">
      <v>32269</v>
    </nc>
  </rcc>
  <rcc rId="2074" sId="14" numFmtId="34">
    <oc r="L13">
      <f>SUM(L3:L12)</f>
    </oc>
    <nc r="L13">
      <v>50603</v>
    </nc>
  </rcc>
  <rcc rId="2075" sId="14" numFmtId="34">
    <oc r="M13">
      <f>SUM(M3:M12)</f>
    </oc>
    <nc r="M13">
      <v>100792</v>
    </nc>
  </rcc>
  <rcc rId="2076" sId="14" numFmtId="34">
    <oc r="N13">
      <f>SUM(N3:N12)</f>
    </oc>
    <nc r="N13">
      <v>69832</v>
    </nc>
  </rcc>
  <rcc rId="2077" sId="14" numFmtId="34">
    <oc r="O13">
      <f>SUM(O3:O12)</f>
    </oc>
    <nc r="O13">
      <v>40816</v>
    </nc>
  </rcc>
  <rcc rId="2078" sId="14" numFmtId="34">
    <oc r="P13">
      <f>SUM(P3:P12)</f>
    </oc>
    <nc r="P13">
      <v>25724</v>
    </nc>
  </rcc>
  <rcc rId="2079" sId="15" numFmtId="34">
    <oc r="K11">
      <f>-9842</f>
    </oc>
    <nc r="K11">
      <v>-9842</v>
    </nc>
  </rcc>
  <rcc rId="2080" sId="15" numFmtId="34">
    <oc r="G12">
      <f>SUM(G3:G11)</f>
    </oc>
    <nc r="G12">
      <v>-26161</v>
    </nc>
  </rcc>
  <rcc rId="2081" sId="15" numFmtId="34">
    <oc r="K12">
      <f>SUM(K3:K11)</f>
    </oc>
    <nc r="K12">
      <v>-26792</v>
    </nc>
  </rcc>
  <rcc rId="2082" sId="15" numFmtId="34">
    <oc r="L12">
      <f>SUM(L3:L11)</f>
    </oc>
    <nc r="L12">
      <v>-46032</v>
    </nc>
  </rcc>
  <rcc rId="2083" sId="15" numFmtId="34">
    <oc r="M12">
      <f>SUM(M3:M11)</f>
    </oc>
    <nc r="M12">
      <v>-35419</v>
    </nc>
  </rcc>
  <rcc rId="2084" sId="15" numFmtId="34">
    <oc r="N12">
      <f>SUM(N3:N11)</f>
    </oc>
    <nc r="N12">
      <v>-303639</v>
    </nc>
  </rcc>
  <rcc rId="2085" sId="15" numFmtId="34">
    <oc r="O12">
      <f>SUM(O3:O11)</f>
    </oc>
    <nc r="O12">
      <v>-91340</v>
    </nc>
  </rcc>
  <rcc rId="2086" sId="15" numFmtId="34">
    <oc r="P12">
      <f>SUM(P3:P11)</f>
    </oc>
    <nc r="P12">
      <v>-150057</v>
    </nc>
  </rcc>
  <rcc rId="2087" sId="18" odxf="1" dxf="1">
    <oc r="U3" t="inlineStr">
      <is>
        <t xml:space="preserve">Wybrane dane niefinansowe </t>
      </is>
    </oc>
    <nc r="U3"/>
    <odxf>
      <font>
        <b/>
        <sz val="7"/>
        <color rgb="FFC00000"/>
        <name val="Open Sans"/>
        <scheme val="none"/>
      </font>
      <fill>
        <patternFill patternType="solid">
          <bgColor rgb="FFFFFFFF"/>
        </patternFill>
      </fill>
      <alignment vertical="center" wrapText="1" readingOrder="0"/>
      <border outline="0">
        <bottom style="medium">
          <color rgb="FFCC0000"/>
        </bottom>
      </border>
    </odxf>
    <ndxf>
      <font>
        <b val="0"/>
        <sz val="7"/>
        <color rgb="FFC00000"/>
        <name val="Open Sans"/>
        <scheme val="none"/>
      </font>
      <fill>
        <patternFill patternType="none">
          <bgColor indexed="65"/>
        </patternFill>
      </fill>
      <alignment vertical="bottom" wrapText="0" readingOrder="0"/>
      <border outline="0">
        <bottom/>
      </border>
    </ndxf>
  </rcc>
  <rfmt sheetId="18" s="1" sqref="T4" start="0" length="0">
    <dxf>
      <font>
        <sz val="11"/>
        <color theme="1"/>
        <name val="Open Sans"/>
        <scheme val="none"/>
      </font>
      <numFmt numFmtId="0" formatCode="General"/>
    </dxf>
  </rfmt>
  <rcc rId="2088" sId="18" odxf="1" dxf="1">
    <oc r="U4" t="inlineStr">
      <is>
        <r>
          <t xml:space="preserve">Klienci bankowości elektronicznej </t>
        </r>
        <r>
          <rPr>
            <vertAlign val="superscript"/>
            <sz val="7"/>
            <color theme="1"/>
            <rFont val="Open Sans"/>
            <family val="2"/>
            <charset val="238"/>
          </rPr>
          <t>1)</t>
        </r>
      </is>
    </oc>
    <nc r="U4"/>
    <odxf>
      <font>
        <sz val="7"/>
        <name val="Open Sans"/>
        <scheme val="none"/>
      </font>
      <fill>
        <patternFill patternType="solid">
          <bgColor rgb="FFFFFFFF"/>
        </patternFill>
      </fill>
      <alignment horizontal="left" vertical="center" wrapText="1" readingOrder="0"/>
    </odxf>
    <ndxf>
      <font>
        <sz val="7"/>
        <name val="Open Sans"/>
        <scheme val="none"/>
      </font>
      <fill>
        <patternFill patternType="none">
          <bgColor indexed="65"/>
        </patternFill>
      </fill>
      <alignment horizontal="general" vertical="bottom" wrapText="0" readingOrder="0"/>
    </ndxf>
  </rcc>
  <rfmt sheetId="18" s="1" sqref="T5" start="0" length="0">
    <dxf>
      <font>
        <sz val="11"/>
        <color theme="1"/>
        <name val="Open Sans"/>
        <scheme val="none"/>
      </font>
      <numFmt numFmtId="0" formatCode="General"/>
    </dxf>
  </rfmt>
  <rcc rId="2089" sId="18" odxf="1" dxf="1">
    <oc r="U5" t="inlineStr">
      <is>
        <r>
          <rPr>
            <sz val="7"/>
            <color theme="1"/>
            <rFont val="Open Sans"/>
            <family val="2"/>
            <charset val="238"/>
          </rPr>
          <t xml:space="preserve">Aktywni klienci cyfrowi </t>
        </r>
        <r>
          <rPr>
            <vertAlign val="superscript"/>
            <sz val="7"/>
            <color theme="1"/>
            <rFont val="Open Sans"/>
            <family val="2"/>
            <charset val="238"/>
          </rPr>
          <t>2)</t>
        </r>
      </is>
    </oc>
    <nc r="U5"/>
    <odxf>
      <font>
        <vertAlign val="superscript"/>
        <sz val="7"/>
        <name val="Open Sans"/>
        <scheme val="none"/>
      </font>
      <fill>
        <patternFill patternType="solid">
          <bgColor rgb="FFFFFFFF"/>
        </patternFill>
      </fill>
      <alignment horizontal="left" vertical="center" wrapText="1" readingOrder="0"/>
    </odxf>
    <ndxf>
      <font>
        <vertAlign val="baseline"/>
        <sz val="7"/>
        <name val="Open Sans"/>
        <scheme val="none"/>
      </font>
      <fill>
        <patternFill patternType="none">
          <bgColor indexed="65"/>
        </patternFill>
      </fill>
      <alignment horizontal="general" vertical="bottom" wrapText="0" readingOrder="0"/>
    </ndxf>
  </rcc>
  <rfmt sheetId="18" s="1" sqref="T6" start="0" length="0">
    <dxf>
      <font>
        <sz val="11"/>
        <color theme="1"/>
        <name val="Open Sans"/>
        <scheme val="none"/>
      </font>
      <numFmt numFmtId="0" formatCode="General"/>
    </dxf>
  </rfmt>
  <rcc rId="2090" sId="18" odxf="1" dxf="1">
    <oc r="U6" t="inlineStr">
      <is>
        <t xml:space="preserve">Aktywni klienci bankowości mobilnej </t>
      </is>
    </oc>
    <nc r="U6"/>
    <odxf>
      <font>
        <sz val="7"/>
        <name val="Open Sans"/>
        <scheme val="none"/>
      </font>
      <fill>
        <patternFill patternType="solid">
          <bgColor rgb="FFFFFFFF"/>
        </patternFill>
      </fill>
      <alignment horizontal="left" vertical="center" wrapText="1" readingOrder="0"/>
    </odxf>
    <ndxf>
      <font>
        <sz val="7"/>
        <name val="Open Sans"/>
        <scheme val="none"/>
      </font>
      <fill>
        <patternFill patternType="none">
          <bgColor indexed="65"/>
        </patternFill>
      </fill>
      <alignment horizontal="general" vertical="bottom" wrapText="0" readingOrder="0"/>
    </ndxf>
  </rcc>
  <rfmt sheetId="18" s="1" sqref="T7" start="0" length="0">
    <dxf>
      <font>
        <sz val="11"/>
        <color theme="1"/>
        <name val="Open Sans"/>
        <scheme val="none"/>
      </font>
      <numFmt numFmtId="0" formatCode="General"/>
    </dxf>
  </rfmt>
  <rcc rId="2091" sId="18" odxf="1" dxf="1">
    <oc r="U7" t="inlineStr">
      <is>
        <t xml:space="preserve">Karty płatnicze debetowe </t>
      </is>
    </oc>
    <nc r="U7"/>
    <odxf>
      <font>
        <sz val="7"/>
        <name val="Open Sans"/>
        <scheme val="none"/>
      </font>
      <fill>
        <patternFill patternType="solid">
          <bgColor rgb="FFFFFFFF"/>
        </patternFill>
      </fill>
      <alignment horizontal="left" vertical="center" wrapText="1" readingOrder="0"/>
      <border outline="0">
        <top style="thin">
          <color rgb="FFCC0000"/>
        </top>
      </border>
    </odxf>
    <ndxf>
      <font>
        <sz val="7"/>
        <name val="Open Sans"/>
        <scheme val="none"/>
      </font>
      <fill>
        <patternFill patternType="none">
          <bgColor indexed="65"/>
        </patternFill>
      </fill>
      <alignment horizontal="general" vertical="bottom" wrapText="0" readingOrder="0"/>
      <border outline="0">
        <top/>
      </border>
    </ndxf>
  </rcc>
  <rfmt sheetId="18" s="1" sqref="T8" start="0" length="0">
    <dxf>
      <font>
        <sz val="11"/>
        <color theme="1"/>
        <name val="Open Sans"/>
        <scheme val="none"/>
      </font>
      <numFmt numFmtId="0" formatCode="General"/>
    </dxf>
  </rfmt>
  <rcc rId="2092" sId="18" odxf="1" dxf="1">
    <oc r="U8" t="inlineStr">
      <is>
        <t xml:space="preserve">Karty płatnicze kredytowe </t>
      </is>
    </oc>
    <nc r="U8"/>
    <odxf>
      <font>
        <sz val="7"/>
        <name val="Open Sans"/>
        <scheme val="none"/>
      </font>
      <fill>
        <patternFill patternType="solid">
          <bgColor rgb="FFFFFFFF"/>
        </patternFill>
      </fill>
      <alignment horizontal="left" vertical="center" wrapText="1" readingOrder="0"/>
      <border outline="0">
        <bottom style="thin">
          <color rgb="FFCC0000"/>
        </bottom>
      </border>
    </odxf>
    <ndxf>
      <font>
        <sz val="7"/>
        <name val="Open Sans"/>
        <scheme val="none"/>
      </font>
      <fill>
        <patternFill patternType="none">
          <bgColor indexed="65"/>
        </patternFill>
      </fill>
      <alignment horizontal="general" vertical="bottom" wrapText="0" readingOrder="0"/>
      <border outline="0">
        <bottom/>
      </border>
    </ndxf>
  </rcc>
  <rfmt sheetId="18" s="1" sqref="T9" start="0" length="0">
    <dxf>
      <font>
        <sz val="11"/>
        <color theme="1"/>
        <name val="Open Sans"/>
        <scheme val="none"/>
      </font>
      <numFmt numFmtId="0" formatCode="General"/>
    </dxf>
  </rfmt>
  <rcc rId="2093" sId="18" odxf="1" dxf="1">
    <oc r="U9" t="inlineStr">
      <is>
        <t xml:space="preserve">Baza klientów  </t>
      </is>
    </oc>
    <nc r="U9"/>
    <odxf>
      <font>
        <sz val="7"/>
        <name val="Open Sans"/>
        <scheme val="none"/>
      </font>
      <fill>
        <patternFill patternType="solid">
          <bgColor rgb="FFFFFFFF"/>
        </patternFill>
      </fill>
      <alignment horizontal="left" vertical="center" wrapText="1" readingOrder="0"/>
    </odxf>
    <ndxf>
      <font>
        <sz val="7"/>
        <name val="Open Sans"/>
        <scheme val="none"/>
      </font>
      <fill>
        <patternFill patternType="none">
          <bgColor indexed="65"/>
        </patternFill>
      </fill>
      <alignment horizontal="general" vertical="bottom" wrapText="0" readingOrder="0"/>
    </ndxf>
  </rcc>
  <rfmt sheetId="18" s="1" sqref="T10" start="0" length="0">
    <dxf>
      <font>
        <sz val="11"/>
        <color theme="1"/>
        <name val="Open Sans"/>
        <scheme val="none"/>
      </font>
      <numFmt numFmtId="0" formatCode="General"/>
    </dxf>
  </rfmt>
  <rcc rId="2094" sId="18" odxf="1" dxf="1">
    <oc r="U10" t="inlineStr">
      <is>
        <t>Liczba kont osobistych (złotowe i walutowe)</t>
      </is>
    </oc>
    <nc r="U10"/>
    <odxf>
      <font>
        <sz val="7"/>
        <name val="Open Sans"/>
        <scheme val="none"/>
      </font>
      <fill>
        <patternFill patternType="solid">
          <bgColor rgb="FFFFFFFF"/>
        </patternFill>
      </fill>
      <alignment horizontal="left" vertical="center" wrapText="1" readingOrder="0"/>
      <border outline="0">
        <bottom style="thin">
          <color rgb="FFC00000"/>
        </bottom>
      </border>
    </odxf>
    <ndxf>
      <font>
        <sz val="7"/>
        <name val="Open Sans"/>
        <scheme val="none"/>
      </font>
      <fill>
        <patternFill patternType="none">
          <bgColor indexed="65"/>
        </patternFill>
      </fill>
      <alignment horizontal="general" vertical="bottom" wrapText="0" readingOrder="0"/>
      <border outline="0">
        <bottom/>
      </border>
    </ndxf>
  </rcc>
  <rfmt sheetId="18" s="1" sqref="T11" start="0" length="0">
    <dxf>
      <font>
        <sz val="11"/>
        <color theme="1"/>
        <name val="Open Sans"/>
        <scheme val="none"/>
      </font>
      <numFmt numFmtId="0" formatCode="General"/>
    </dxf>
  </rfmt>
  <rcc rId="2095" sId="18" odxf="1" dxf="1">
    <oc r="U11" t="inlineStr">
      <is>
        <t xml:space="preserve">Sieć oddziałów  </t>
      </is>
    </oc>
    <nc r="U11"/>
    <odxf>
      <font>
        <sz val="7"/>
        <name val="Open Sans"/>
        <scheme val="none"/>
      </font>
      <fill>
        <patternFill patternType="solid">
          <bgColor rgb="FFFFFFFF"/>
        </patternFill>
      </fill>
      <alignment horizontal="left" vertical="center" wrapText="1" readingOrder="0"/>
    </odxf>
    <ndxf>
      <font>
        <sz val="7"/>
        <name val="Open Sans"/>
        <scheme val="none"/>
      </font>
      <fill>
        <patternFill patternType="none">
          <bgColor indexed="65"/>
        </patternFill>
      </fill>
      <alignment horizontal="general" vertical="bottom" wrapText="0" readingOrder="0"/>
    </ndxf>
  </rcc>
  <rfmt sheetId="18" s="1" sqref="T12" start="0" length="0">
    <dxf>
      <font>
        <sz val="11"/>
        <color theme="1"/>
        <name val="Open Sans"/>
        <scheme val="none"/>
      </font>
      <numFmt numFmtId="0" formatCode="General"/>
    </dxf>
  </rfmt>
  <rcc rId="2096" sId="18" odxf="1" dxf="1">
    <oc r="U12" t="inlineStr">
      <is>
        <t xml:space="preserve">Placówki partnerskie </t>
      </is>
    </oc>
    <nc r="U12"/>
    <odxf>
      <font>
        <sz val="7"/>
        <name val="Open Sans"/>
        <scheme val="none"/>
      </font>
      <fill>
        <patternFill patternType="solid">
          <bgColor rgb="FFFFFFFF"/>
        </patternFill>
      </fill>
      <alignment horizontal="left" vertical="center" wrapText="1" readingOrder="0"/>
    </odxf>
    <ndxf>
      <font>
        <sz val="7"/>
        <name val="Open Sans"/>
        <scheme val="none"/>
      </font>
      <fill>
        <patternFill patternType="none">
          <bgColor indexed="65"/>
        </patternFill>
      </fill>
      <alignment horizontal="general" vertical="bottom" wrapText="0" readingOrder="0"/>
    </ndxf>
  </rcc>
  <rfmt sheetId="18" s="1" sqref="T13" start="0" length="0">
    <dxf>
      <font>
        <sz val="11"/>
        <color theme="1"/>
        <name val="Open Sans"/>
        <scheme val="none"/>
      </font>
      <numFmt numFmtId="0" formatCode="General"/>
    </dxf>
  </rfmt>
  <rcc rId="2097" sId="18" odxf="1" dxf="1">
    <oc r="U13" t="inlineStr">
      <is>
        <t xml:space="preserve">Bankomaty, wpłatomaty, urządzenia dualne </t>
      </is>
    </oc>
    <nc r="U13"/>
    <odxf>
      <font>
        <sz val="7"/>
        <name val="Open Sans"/>
        <scheme val="none"/>
      </font>
      <fill>
        <patternFill patternType="solid">
          <bgColor rgb="FFFFFFFF"/>
        </patternFill>
      </fill>
      <alignment horizontal="left" vertical="center" wrapText="1" readingOrder="0"/>
      <border outline="0">
        <bottom style="thin">
          <color rgb="FFC00000"/>
        </bottom>
      </border>
    </odxf>
    <ndxf>
      <font>
        <sz val="7"/>
        <name val="Open Sans"/>
        <scheme val="none"/>
      </font>
      <fill>
        <patternFill patternType="none">
          <bgColor indexed="65"/>
        </patternFill>
      </fill>
      <alignment horizontal="general" vertical="bottom" wrapText="0" readingOrder="0"/>
      <border outline="0">
        <bottom/>
      </border>
    </ndxf>
  </rcc>
  <rfmt sheetId="18" s="1" sqref="T14" start="0" length="0">
    <dxf>
      <font>
        <sz val="11"/>
        <color theme="1"/>
        <name val="Open Sans"/>
        <scheme val="none"/>
      </font>
      <numFmt numFmtId="0" formatCode="General"/>
    </dxf>
  </rfmt>
  <rcc rId="2098" sId="18" odxf="1" dxf="1">
    <oc r="U14" t="inlineStr">
      <is>
        <t xml:space="preserve">Zatrudnienie </t>
      </is>
    </oc>
    <nc r="U14"/>
    <odxf>
      <font>
        <sz val="7"/>
        <name val="Open Sans"/>
        <scheme val="none"/>
      </font>
      <fill>
        <patternFill patternType="solid">
          <bgColor rgb="FFFFFFFF"/>
        </patternFill>
      </fill>
      <alignment horizontal="left" vertical="center" wrapText="1" readingOrder="0"/>
      <border outline="0">
        <top style="thin">
          <color rgb="FFC00000"/>
        </top>
        <bottom style="thin">
          <color rgb="FFC00000"/>
        </bottom>
      </border>
    </odxf>
    <ndxf>
      <font>
        <sz val="7"/>
        <name val="Open Sans"/>
        <scheme val="none"/>
      </font>
      <fill>
        <patternFill patternType="none">
          <bgColor indexed="65"/>
        </patternFill>
      </fill>
      <alignment horizontal="general" vertical="bottom" wrapText="0" readingOrder="0"/>
      <border outline="0">
        <top/>
        <bottom/>
      </border>
    </ndxf>
  </rcc>
  <rfmt sheetId="18" s="1" sqref="T15" start="0" length="0">
    <dxf>
      <font>
        <sz val="11"/>
        <color theme="1"/>
        <name val="Open Sans"/>
        <scheme val="none"/>
      </font>
      <numFmt numFmtId="0" formatCode="General"/>
    </dxf>
  </rfmt>
  <rcc rId="2099" sId="18" odxf="1" dxf="1">
    <oc r="U15" t="inlineStr">
      <is>
        <t xml:space="preserve">Wybrane dane pozabilansowe </t>
      </is>
    </oc>
    <nc r="U15"/>
    <odxf>
      <font>
        <b/>
        <sz val="7"/>
        <color rgb="FFC00000"/>
        <name val="Open Sans"/>
        <scheme val="none"/>
      </font>
      <fill>
        <patternFill patternType="solid">
          <bgColor rgb="FFFFFFFF"/>
        </patternFill>
      </fill>
      <alignment vertical="center" wrapText="1" readingOrder="0"/>
      <border outline="0">
        <bottom style="medium">
          <color rgb="FFCC0000"/>
        </bottom>
      </border>
    </odxf>
    <ndxf>
      <font>
        <b val="0"/>
        <sz val="7"/>
        <color rgb="FFC00000"/>
        <name val="Open Sans"/>
        <scheme val="none"/>
      </font>
      <fill>
        <patternFill patternType="none">
          <bgColor indexed="65"/>
        </patternFill>
      </fill>
      <alignment vertical="bottom" wrapText="0" readingOrder="0"/>
      <border outline="0">
        <bottom/>
      </border>
    </ndxf>
  </rcc>
  <rfmt sheetId="18" s="1" sqref="T16" start="0" length="0">
    <dxf>
      <font>
        <sz val="11"/>
        <color theme="1"/>
        <name val="Open Sans"/>
        <scheme val="none"/>
      </font>
      <numFmt numFmtId="0" formatCode="General"/>
    </dxf>
  </rfmt>
  <rcc rId="2100" sId="18" odxf="1" dxf="1">
    <oc r="U16" t="inlineStr">
      <is>
        <r>
          <t xml:space="preserve">Aktywa netto funduszy inwestycyjnych </t>
        </r>
        <r>
          <rPr>
            <vertAlign val="superscript"/>
            <sz val="7"/>
            <color theme="1"/>
            <rFont val="Open Sans"/>
            <family val="2"/>
            <charset val="238"/>
          </rPr>
          <t>3)</t>
        </r>
      </is>
    </oc>
    <nc r="U16"/>
    <odxf>
      <font>
        <sz val="7"/>
        <name val="Open Sans"/>
        <scheme val="none"/>
      </font>
      <fill>
        <patternFill patternType="solid">
          <bgColor rgb="FFFFFFFF"/>
        </patternFill>
      </fill>
      <alignment horizontal="left" vertical="top" wrapText="1" readingOrder="0"/>
      <border outline="0">
        <bottom style="thin">
          <color rgb="FFCC0000"/>
        </bottom>
      </border>
    </odxf>
    <ndxf>
      <font>
        <sz val="7"/>
        <name val="Open Sans"/>
        <scheme val="none"/>
      </font>
      <fill>
        <patternFill patternType="none">
          <bgColor indexed="65"/>
        </patternFill>
      </fill>
      <alignment horizontal="general" vertical="bottom" wrapText="0" readingOrder="0"/>
      <border outline="0">
        <bottom/>
      </border>
    </ndxf>
  </rcc>
  <rdn rId="0" localSheetId="4" customView="1" name="Z_8C910BC3_505E_4F07_BE1B_E6A1737C2DE9_.wvu.Cols" hidden="1" oldHidden="1">
    <oldFormula>'Przychody prowizyjne'!$C:$K</oldFormula>
  </rdn>
  <rcv guid="{8C910BC3-505E-4F07-BE1B-E6A1737C2DE9}" action="delete"/>
  <rdn rId="0" localSheetId="2" customView="1" name="Z_8C910BC3_505E_4F07_BE1B_E6A1737C2DE9_.wvu.PrintArea" hidden="1" oldHidden="1">
    <formula>BS!$A$1:$P$49</formula>
    <oldFormula>BS!$A$1:$P$49</oldFormula>
  </rdn>
  <rdn rId="0" localSheetId="8" customView="1" name="Z_8C910BC3_505E_4F07_BE1B_E6A1737C2DE9_.wvu.Rows" hidden="1" oldHidden="1">
    <formula>'Należności od klientów'!$8:$8</formula>
    <oldFormula>'Należności od klientów'!$8:$8</oldFormula>
  </rdn>
  <rcv guid="{8C910BC3-505E-4F07-BE1B-E6A1737C2DE9}"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C910BC3-505E-4F07-BE1B-E6A1737C2DE9}" action="delete"/>
  <rdn rId="0" localSheetId="2" customView="1" name="Z_8C910BC3_505E_4F07_BE1B_E6A1737C2DE9_.wvu.PrintArea" hidden="1" oldHidden="1">
    <formula>BS!$A$1:$P$49</formula>
    <oldFormula>BS!$A$1:$P$49</oldFormula>
  </rdn>
  <rdn rId="0" localSheetId="8" customView="1" name="Z_8C910BC3_505E_4F07_BE1B_E6A1737C2DE9_.wvu.Rows" hidden="1" oldHidden="1">
    <formula>'Należności od klientów'!$8:$8</formula>
    <oldFormula>'Należności od klientów'!$8:$8</oldFormula>
  </rdn>
  <rcv guid="{8C910BC3-505E-4F07-BE1B-E6A1737C2DE9}" action="add"/>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6" sId="17">
    <oc r="B4" t="inlineStr">
      <is>
        <r>
          <t xml:space="preserve">Marża odsetkowa netto </t>
        </r>
        <r>
          <rPr>
            <vertAlign val="superscript"/>
            <sz val="8"/>
            <rFont val="Open Sans"/>
            <family val="2"/>
            <charset val="238"/>
          </rPr>
          <t>1)</t>
        </r>
        <r>
          <rPr>
            <sz val="8"/>
            <rFont val="Open Sans"/>
            <family val="2"/>
            <charset val="238"/>
          </rPr>
          <t xml:space="preserve"> </t>
        </r>
      </is>
    </oc>
    <nc r="B4" t="inlineStr">
      <is>
        <t xml:space="preserve">Marża odsetkowa netto 1) </t>
      </is>
    </nc>
  </rcc>
  <rcc rId="2107" sId="17">
    <oc r="C4" t="inlineStr">
      <is>
        <r>
          <t xml:space="preserve">Net interest margin </t>
        </r>
        <r>
          <rPr>
            <vertAlign val="superscript"/>
            <sz val="8"/>
            <rFont val="Open Sans"/>
            <family val="2"/>
            <charset val="238"/>
          </rPr>
          <t>1)</t>
        </r>
      </is>
    </oc>
    <nc r="C4" t="inlineStr">
      <is>
        <t>Net interest margin 1)</t>
      </is>
    </nc>
  </rcc>
  <rcc rId="2108" sId="17" numFmtId="14">
    <oc r="O4">
      <v>3.5000000000000003E-2</v>
    </oc>
    <nc r="O4">
      <v>3.4599999999999999E-2</v>
    </nc>
  </rcc>
  <rcc rId="2109" sId="17" numFmtId="14">
    <oc r="P4">
      <v>3.32</v>
    </oc>
    <nc r="P4">
      <v>3.32E-2</v>
    </nc>
  </rcc>
  <rcc rId="2110" sId="17">
    <oc r="B7" t="inlineStr">
      <is>
        <r>
          <t xml:space="preserve">Wskaźnik kredytów niepracujących </t>
        </r>
        <r>
          <rPr>
            <vertAlign val="superscript"/>
            <sz val="8"/>
            <rFont val="Open Sans"/>
            <family val="2"/>
            <charset val="238"/>
          </rPr>
          <t>2)</t>
        </r>
      </is>
    </oc>
    <nc r="B7" t="inlineStr">
      <is>
        <t>Wskaźnik kredytów niepracujących 2)</t>
      </is>
    </nc>
  </rcc>
  <rcc rId="2111" sId="17">
    <oc r="C7" t="inlineStr">
      <is>
        <r>
          <t xml:space="preserve">NPL ratio </t>
        </r>
        <r>
          <rPr>
            <vertAlign val="superscript"/>
            <sz val="8"/>
            <rFont val="Open Sans"/>
            <family val="2"/>
            <charset val="238"/>
          </rPr>
          <t>2)</t>
        </r>
      </is>
    </oc>
    <nc r="C7" t="inlineStr">
      <is>
        <t>NPL ratio 2)</t>
      </is>
    </nc>
  </rcc>
  <rcc rId="2112" sId="17">
    <oc r="B8" t="inlineStr">
      <is>
        <r>
          <t xml:space="preserve">Wskaźnik pokrycia rezerwą kredytów niepracujących </t>
        </r>
        <r>
          <rPr>
            <vertAlign val="superscript"/>
            <sz val="8"/>
            <rFont val="Open Sans"/>
            <family val="2"/>
            <charset val="238"/>
          </rPr>
          <t>3)</t>
        </r>
      </is>
    </oc>
    <nc r="B8" t="inlineStr">
      <is>
        <t>Wskaźnik pokrycia rezerwą kredytów niepracujących 3)</t>
      </is>
    </nc>
  </rcc>
  <rcc rId="2113" sId="17">
    <oc r="C8" t="inlineStr">
      <is>
        <r>
          <t xml:space="preserve">NPL coverage ratio </t>
        </r>
        <r>
          <rPr>
            <vertAlign val="superscript"/>
            <sz val="8"/>
            <rFont val="Open Sans"/>
            <family val="2"/>
            <charset val="238"/>
          </rPr>
          <t>3)</t>
        </r>
      </is>
    </oc>
    <nc r="C8" t="inlineStr">
      <is>
        <t>NPL coverage ratio 3)</t>
      </is>
    </nc>
  </rcc>
  <rcc rId="2114" sId="17">
    <oc r="B9" t="inlineStr">
      <is>
        <r>
          <t xml:space="preserve">Wskaźnik kosztu ryzyka kredytowego </t>
        </r>
        <r>
          <rPr>
            <vertAlign val="superscript"/>
            <sz val="8"/>
            <rFont val="Open Sans"/>
            <family val="2"/>
            <charset val="238"/>
          </rPr>
          <t>4)</t>
        </r>
      </is>
    </oc>
    <nc r="B9" t="inlineStr">
      <is>
        <t>Wskaźnik kosztu ryzyka kredytowego 4)</t>
      </is>
    </nc>
  </rcc>
  <rcc rId="2115" sId="17">
    <oc r="C9" t="inlineStr">
      <is>
        <r>
          <t>Credit risk ratio</t>
        </r>
        <r>
          <rPr>
            <vertAlign val="superscript"/>
            <sz val="8"/>
            <rFont val="Open Sans"/>
            <family val="2"/>
            <charset val="238"/>
          </rPr>
          <t xml:space="preserve"> 4)</t>
        </r>
      </is>
    </oc>
    <nc r="C9" t="inlineStr">
      <is>
        <t>Credit risk ratio 4)</t>
      </is>
    </nc>
  </rcc>
  <rcc rId="2116" sId="17" numFmtId="14">
    <oc r="O9">
      <v>8.9999999999999993E-3</v>
    </oc>
    <nc r="O9">
      <v>8.5000000000000006E-3</v>
    </nc>
  </rcc>
  <rcc rId="2117" sId="17">
    <oc r="B10" t="inlineStr">
      <is>
        <r>
          <t xml:space="preserve">ROE (zwrot z kapitału) </t>
        </r>
        <r>
          <rPr>
            <vertAlign val="superscript"/>
            <sz val="8"/>
            <rFont val="Open Sans"/>
            <family val="2"/>
            <charset val="238"/>
          </rPr>
          <t xml:space="preserve">5) </t>
        </r>
      </is>
    </oc>
    <nc r="B10" t="inlineStr">
      <is>
        <t xml:space="preserve">ROE (zwrot z kapitału) 5) </t>
      </is>
    </nc>
  </rcc>
  <rcc rId="2118" sId="17">
    <oc r="C10" t="inlineStr">
      <is>
        <r>
          <t xml:space="preserve">ROE </t>
        </r>
        <r>
          <rPr>
            <vertAlign val="superscript"/>
            <sz val="8"/>
            <rFont val="Open Sans"/>
            <family val="2"/>
            <charset val="238"/>
          </rPr>
          <t>5)</t>
        </r>
      </is>
    </oc>
    <nc r="C10" t="inlineStr">
      <is>
        <t>ROE 5)</t>
      </is>
    </nc>
  </rcc>
  <rcc rId="2119" sId="17">
    <oc r="B11" t="inlineStr">
      <is>
        <r>
          <t xml:space="preserve">ROTE (zwrot z kapitału materialnego) </t>
        </r>
        <r>
          <rPr>
            <vertAlign val="superscript"/>
            <sz val="8"/>
            <rFont val="Open Sans"/>
            <family val="2"/>
            <charset val="238"/>
          </rPr>
          <t>6)</t>
        </r>
      </is>
    </oc>
    <nc r="B11" t="inlineStr">
      <is>
        <t>ROTE (zwrot z kapitału materialnego) 6)</t>
      </is>
    </nc>
  </rcc>
  <rcc rId="2120" sId="17">
    <oc r="C11" t="inlineStr">
      <is>
        <r>
          <t>ROTE</t>
        </r>
        <r>
          <rPr>
            <vertAlign val="superscript"/>
            <sz val="8"/>
            <rFont val="Open Sans"/>
            <family val="2"/>
            <charset val="238"/>
          </rPr>
          <t xml:space="preserve"> 6)</t>
        </r>
      </is>
    </oc>
    <nc r="C11" t="inlineStr">
      <is>
        <t>ROTE 6)</t>
      </is>
    </nc>
  </rcc>
  <rcc rId="2121" sId="17">
    <oc r="B12" t="inlineStr">
      <is>
        <r>
          <t xml:space="preserve">ROA (zwrot z aktywów) </t>
        </r>
        <r>
          <rPr>
            <vertAlign val="superscript"/>
            <sz val="8"/>
            <rFont val="Open Sans"/>
            <family val="2"/>
            <charset val="238"/>
          </rPr>
          <t xml:space="preserve">7) </t>
        </r>
      </is>
    </oc>
    <nc r="B12" t="inlineStr">
      <is>
        <t xml:space="preserve">ROA (zwrot z aktywów) 7) </t>
      </is>
    </nc>
  </rcc>
  <rcc rId="2122" sId="17">
    <oc r="C12" t="inlineStr">
      <is>
        <r>
          <t xml:space="preserve">ROA </t>
        </r>
        <r>
          <rPr>
            <vertAlign val="superscript"/>
            <sz val="8"/>
            <rFont val="Open Sans"/>
            <family val="2"/>
            <charset val="238"/>
          </rPr>
          <t>7)</t>
        </r>
      </is>
    </oc>
    <nc r="C12" t="inlineStr">
      <is>
        <t>ROA 7)</t>
      </is>
    </nc>
  </rcc>
  <rcc rId="2123" sId="17">
    <oc r="B13" t="inlineStr">
      <is>
        <r>
          <t xml:space="preserve">Współczynnik kapitałowy </t>
        </r>
        <r>
          <rPr>
            <vertAlign val="superscript"/>
            <sz val="8"/>
            <rFont val="Open Sans"/>
            <family val="2"/>
            <charset val="238"/>
          </rPr>
          <t>8)</t>
        </r>
      </is>
    </oc>
    <nc r="B13" t="inlineStr">
      <is>
        <t>Współczynnik kapitałowy 8)</t>
      </is>
    </nc>
  </rcc>
  <rcc rId="2124" sId="17">
    <oc r="C13" t="inlineStr">
      <is>
        <r>
          <t xml:space="preserve">Capital ratio </t>
        </r>
        <r>
          <rPr>
            <vertAlign val="superscript"/>
            <sz val="8"/>
            <rFont val="Open Sans"/>
            <family val="2"/>
            <charset val="238"/>
          </rPr>
          <t>8)</t>
        </r>
      </is>
    </oc>
    <nc r="C13" t="inlineStr">
      <is>
        <t>Capital ratio 8)</t>
      </is>
    </nc>
  </rcc>
  <rcc rId="2125" sId="17" numFmtId="14">
    <oc r="O13">
      <v>0.17100000000000001</v>
    </oc>
    <nc r="O13">
      <v>0.17069999999999999</v>
    </nc>
  </rcc>
  <rcc rId="2126" sId="17">
    <oc r="B14" t="inlineStr">
      <is>
        <r>
          <t xml:space="preserve">Współczynnik kapitału  Tier I </t>
        </r>
        <r>
          <rPr>
            <vertAlign val="superscript"/>
            <sz val="8"/>
            <rFont val="Open Sans"/>
            <family val="2"/>
            <charset val="238"/>
          </rPr>
          <t xml:space="preserve">9) </t>
        </r>
      </is>
    </oc>
    <nc r="B14" t="inlineStr">
      <is>
        <t xml:space="preserve">Współczynnik kapitału  Tier I 9) </t>
      </is>
    </nc>
  </rcc>
  <rcc rId="2127" sId="17">
    <oc r="C14" t="inlineStr">
      <is>
        <r>
          <t xml:space="preserve">Tier I ratio </t>
        </r>
        <r>
          <rPr>
            <vertAlign val="superscript"/>
            <sz val="8"/>
            <rFont val="Open Sans"/>
            <family val="2"/>
            <charset val="238"/>
          </rPr>
          <t>9)</t>
        </r>
      </is>
    </oc>
    <nc r="C14" t="inlineStr">
      <is>
        <t>Tier I ratio 9)</t>
      </is>
    </nc>
  </rcc>
  <rcc rId="2128" sId="17" numFmtId="14">
    <oc r="O14">
      <v>0.152</v>
    </oc>
    <nc r="O14">
      <v>0.15210000000000001</v>
    </nc>
  </rcc>
  <rcc rId="2129" sId="17">
    <oc r="B16" t="inlineStr">
      <is>
        <r>
          <t xml:space="preserve">Zysk na jedną akcję zwykłą (w zł) </t>
        </r>
        <r>
          <rPr>
            <vertAlign val="superscript"/>
            <sz val="8"/>
            <rFont val="Open Sans"/>
            <family val="2"/>
            <charset val="238"/>
          </rPr>
          <t xml:space="preserve">10) </t>
        </r>
      </is>
    </oc>
    <nc r="B16" t="inlineStr">
      <is>
        <t xml:space="preserve">Zysk na jedną akcję zwykłą (w zł) 10) </t>
      </is>
    </nc>
  </rcc>
  <rcc rId="2130" sId="17">
    <oc r="C16" t="inlineStr">
      <is>
        <r>
          <t xml:space="preserve">Earnings per share (in PLN) </t>
        </r>
        <r>
          <rPr>
            <vertAlign val="superscript"/>
            <sz val="8"/>
            <rFont val="Open Sans"/>
            <family val="2"/>
            <charset val="238"/>
          </rPr>
          <t>10)</t>
        </r>
      </is>
    </oc>
    <nc r="C16" t="inlineStr">
      <is>
        <t>Earnings per share (in PLN) 10)</t>
      </is>
    </nc>
  </rcc>
  <rcc rId="2131" sId="17" odxf="1" s="1" dxf="1">
    <nc r="Q1" t="inlineStr">
      <is>
        <t xml:space="preserve">Q2 2020 </t>
      </is>
    </nc>
    <ndxf>
      <font>
        <b/>
        <sz val="8"/>
        <color rgb="FFCC0000"/>
        <name val="Open Sans"/>
        <scheme val="none"/>
      </font>
      <alignment horizontal="right" vertical="center" wrapText="1" readingOrder="0"/>
      <border outline="0">
        <bottom style="medium">
          <color rgb="FFCC0000"/>
        </bottom>
      </border>
    </ndxf>
  </rcc>
  <rcc rId="2132" sId="17" odxf="1" s="1" dxf="1" numFmtId="14">
    <nc r="Q2">
      <v>0.51500000000000001</v>
    </nc>
    <ndxf>
      <font>
        <sz val="8"/>
        <color auto="1"/>
        <name val="Open Sans"/>
        <scheme val="none"/>
      </font>
      <alignment vertical="center" readingOrder="0"/>
      <border outline="0">
        <top style="dotted">
          <color rgb="FF6F7779"/>
        </top>
      </border>
    </ndxf>
  </rcc>
  <rcc rId="2133" sId="17" odxf="1" s="1" dxf="1" numFmtId="14">
    <nc r="Q3">
      <v>0.71499999999999997</v>
    </nc>
    <ndxf>
      <font>
        <sz val="8"/>
        <color auto="1"/>
        <name val="Open Sans"/>
        <scheme val="none"/>
      </font>
      <alignment vertical="center" readingOrder="0"/>
      <border outline="0">
        <top style="dotted">
          <color theme="0" tint="-0.34998626667073579"/>
        </top>
        <bottom style="dotted">
          <color theme="0" tint="-0.34998626667073579"/>
        </bottom>
      </border>
    </ndxf>
  </rcc>
  <rcc rId="2134" sId="17" odxf="1" s="1" dxf="1" numFmtId="14">
    <nc r="Q4">
      <v>3.1E-2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2135" sId="17" odxf="1" s="1" dxf="1" numFmtId="14">
    <nc r="Q5">
      <v>0.23799999999999999</v>
    </nc>
    <n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ndxf>
  </rcc>
  <rcc rId="2136" sId="17" odxf="1" s="1" dxf="1" numFmtId="14">
    <nc r="Q6">
      <v>0.86</v>
    </nc>
    <n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ndxf>
  </rcc>
  <rcc rId="2137" sId="17" odxf="1" s="1" dxf="1" numFmtId="14">
    <nc r="Q7">
      <v>5.6000000000000001E-2</v>
    </nc>
    <n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ndxf>
  </rcc>
  <rcc rId="2138" sId="17" odxf="1" s="1" dxf="1" numFmtId="14">
    <nc r="Q8">
      <v>0.54800000000000004</v>
    </nc>
    <n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ndxf>
  </rcc>
  <rcc rId="2139" sId="17" odxf="1" s="1" dxf="1" numFmtId="14">
    <nc r="Q9">
      <v>1.0999999999999999E-2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2140" sId="17" odxf="1" s="1" dxf="1" numFmtId="14">
    <nc r="Q10">
      <v>7.0999999999999994E-2</v>
    </nc>
    <n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ndxf>
  </rcc>
  <rcc rId="2141" sId="17" odxf="1" s="1" dxf="1" numFmtId="14">
    <nc r="Q11">
      <v>8.5999999999999993E-2</v>
    </nc>
    <n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ndxf>
  </rcc>
  <rcc rId="2142" sId="17" odxf="1" s="1" dxf="1" numFmtId="14">
    <nc r="Q12">
      <v>8.0000000000000002E-3</v>
    </nc>
    <n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ndxf>
  </rcc>
  <rcc rId="2143" sId="17" odxf="1" s="1" dxf="1" numFmtId="14">
    <nc r="Q13">
      <v>0.188</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2144" sId="17" odxf="1" s="1" dxf="1" numFmtId="14">
    <nc r="Q14">
      <v>0.16800000000000001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2145" sId="17" odxf="1" s="1" dxf="1" numFmtId="4">
    <nc r="Q15">
      <v>273.17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2146" sId="17" odxf="1" s="1" dxf="1" numFmtId="4">
    <nc r="Q16">
      <v>4.66</v>
    </nc>
    <ndxf>
      <font>
        <sz val="8"/>
        <color auto="1"/>
        <name val="Open Sans"/>
        <scheme val="none"/>
      </font>
      <numFmt numFmtId="4" formatCode="#,##0.00"/>
      <alignment vertical="center" readingOrder="0"/>
      <border outline="0">
        <bottom style="medium">
          <color rgb="FFCC0000"/>
        </bottom>
      </border>
    </ndxf>
  </rcc>
  <rfmt sheetId="17" s="1" sqref="Q17" start="0" length="0">
    <dxf>
      <font>
        <sz val="8"/>
        <color auto="1"/>
        <name val="Open Sans"/>
        <scheme val="none"/>
      </font>
      <numFmt numFmtId="4" formatCode="#,##0.00"/>
      <alignment vertical="center" readingOrder="0"/>
    </dxf>
  </rfmt>
  <rfmt sheetId="17" sqref="Q18" start="0" length="0">
    <dxf>
      <font>
        <i/>
        <sz val="6"/>
        <color theme="1"/>
        <name val="Open Sans"/>
        <scheme val="none"/>
      </font>
      <alignment horizontal="left" vertical="center" wrapText="1" readingOrder="0"/>
    </dxf>
  </rfmt>
  <rfmt sheetId="17" sqref="Q19" start="0" length="0">
    <dxf>
      <font>
        <i/>
        <sz val="6"/>
        <color theme="1"/>
        <name val="Open Sans"/>
        <scheme val="none"/>
      </font>
      <alignment horizontal="left" vertical="center" wrapText="1" readingOrder="0"/>
    </dxf>
  </rfmt>
  <rfmt sheetId="17" sqref="Q20" start="0" length="0">
    <dxf>
      <font>
        <i/>
        <sz val="6"/>
        <color theme="1"/>
        <name val="Open Sans"/>
        <scheme val="none"/>
      </font>
      <alignment horizontal="left" vertical="center" wrapText="1" readingOrder="0"/>
    </dxf>
  </rfmt>
  <rfmt sheetId="17" sqref="Q21" start="0" length="0">
    <dxf>
      <font>
        <i/>
        <sz val="6"/>
        <color theme="1"/>
        <name val="Open Sans"/>
        <scheme val="none"/>
      </font>
      <alignment horizontal="left" vertical="center" wrapText="1" readingOrder="0"/>
    </dxf>
  </rfmt>
  <rfmt sheetId="17" sqref="Q22" start="0" length="0">
    <dxf>
      <font>
        <i/>
        <sz val="6"/>
        <color theme="1"/>
        <name val="Open Sans"/>
        <scheme val="none"/>
      </font>
      <alignment horizontal="left" vertical="center" wrapText="1" readingOrder="0"/>
    </dxf>
  </rfmt>
  <rfmt sheetId="17" sqref="Q23" start="0" length="0">
    <dxf>
      <font>
        <i/>
        <sz val="6"/>
        <color theme="1"/>
        <name val="Open Sans"/>
        <scheme val="none"/>
      </font>
      <alignment horizontal="left" vertical="center" wrapText="1" readingOrder="0"/>
    </dxf>
  </rfmt>
  <rfmt sheetId="17" sqref="Q24" start="0" length="0">
    <dxf>
      <font>
        <i/>
        <sz val="6"/>
        <color theme="1"/>
        <name val="Open Sans"/>
        <scheme val="none"/>
      </font>
      <alignment horizontal="left" vertical="center" wrapText="1" readingOrder="0"/>
    </dxf>
  </rfmt>
  <rfmt sheetId="17" sqref="Q25" start="0" length="0">
    <dxf>
      <font>
        <i/>
        <sz val="6"/>
        <color theme="1"/>
        <name val="Open Sans"/>
        <scheme val="none"/>
      </font>
      <alignment horizontal="left" vertical="center" wrapText="1" readingOrder="0"/>
    </dxf>
  </rfmt>
  <rfmt sheetId="17" sqref="Q26" start="0" length="0">
    <dxf>
      <font>
        <i/>
        <sz val="6"/>
        <color theme="1"/>
        <name val="Open Sans"/>
        <scheme val="none"/>
      </font>
      <alignment horizontal="left" vertical="center" wrapText="1" readingOrder="0"/>
    </dxf>
  </rfmt>
  <rfmt sheetId="17" sqref="Q27" start="0" length="0">
    <dxf>
      <font>
        <i/>
        <sz val="6"/>
        <color theme="1"/>
        <name val="Open Sans"/>
        <scheme val="none"/>
      </font>
      <alignment horizontal="left" vertical="center" wrapText="1" readingOrder="0"/>
    </dxf>
  </rfmt>
  <rfmt sheetId="17" s="1" sqref="Q1:Q1048576" start="0" length="0">
    <dxf>
      <font>
        <sz val="8"/>
        <color auto="1"/>
        <name val="Swis721CnEU"/>
        <scheme val="none"/>
      </font>
    </dxf>
  </rfmt>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8" sqref="T1" start="0" length="0">
    <dxf>
      <font>
        <sz val="7"/>
        <color rgb="FFFF0000"/>
        <name val="Open Sans"/>
        <scheme val="none"/>
      </font>
      <numFmt numFmtId="168" formatCode="0.0%"/>
      <fill>
        <patternFill patternType="solid">
          <bgColor theme="0"/>
        </patternFill>
      </fill>
      <alignment horizontal="right" vertical="center" wrapText="1" readingOrder="0"/>
    </dxf>
  </rfmt>
  <rfmt sheetId="18" sqref="T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cc rId="2147" sId="18" odxf="1" dxf="1" numFmtId="19">
    <nc r="T3">
      <v>44012</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2148" sId="18" odxf="1" dxf="1" numFmtId="4">
    <nc r="T4">
      <v>4056</v>
    </nc>
    <odxf>
      <font>
        <name val="Open Sans"/>
        <scheme val="none"/>
      </font>
      <numFmt numFmtId="0" formatCode="General"/>
      <alignment horizontal="general" vertical="bottom" wrapText="0" readingOrder="0"/>
    </odxf>
    <ndxf>
      <font>
        <sz val="7"/>
        <color auto="1"/>
        <name val="Open Sans"/>
        <scheme val="none"/>
      </font>
      <numFmt numFmtId="3" formatCode="#,##0"/>
      <alignment horizontal="right" vertical="center" wrapText="1" readingOrder="0"/>
    </ndxf>
  </rcc>
  <rfmt sheetId="18" s="1" sqref="AC4" start="0" length="0">
    <dxf>
      <font>
        <sz val="11"/>
        <color theme="1"/>
        <name val="Open Sans"/>
        <scheme val="none"/>
      </font>
      <numFmt numFmtId="0" formatCode="General"/>
    </dxf>
  </rfmt>
  <rcc rId="2149" sId="18" odxf="1" dxf="1" numFmtId="4">
    <nc r="T5">
      <v>2635</v>
    </nc>
    <odxf>
      <font>
        <name val="Open Sans"/>
        <scheme val="none"/>
      </font>
      <numFmt numFmtId="0" formatCode="General"/>
      <alignment horizontal="general" vertical="bottom" wrapText="0" readingOrder="0"/>
    </odxf>
    <ndxf>
      <font>
        <sz val="7"/>
        <color auto="1"/>
        <name val="Open Sans"/>
        <scheme val="none"/>
      </font>
      <numFmt numFmtId="3" formatCode="#,##0"/>
      <alignment horizontal="right" vertical="center" wrapText="1" readingOrder="0"/>
    </ndxf>
  </rcc>
  <rfmt sheetId="18" s="1" sqref="AC5" start="0" length="0">
    <dxf>
      <font>
        <sz val="11"/>
        <color theme="1"/>
        <name val="Open Sans"/>
        <scheme val="none"/>
      </font>
      <numFmt numFmtId="0" formatCode="General"/>
    </dxf>
  </rfmt>
  <rcc rId="2150" sId="18" odxf="1" dxf="1" numFmtId="4">
    <nc r="T6">
      <v>1703</v>
    </nc>
    <odxf>
      <font>
        <name val="Open Sans"/>
        <scheme val="none"/>
      </font>
      <numFmt numFmtId="0" formatCode="General"/>
      <alignment horizontal="general" vertical="bottom" wrapText="0" readingOrder="0"/>
    </odxf>
    <ndxf>
      <font>
        <sz val="7"/>
        <color auto="1"/>
        <name val="Open Sans"/>
        <scheme val="none"/>
      </font>
      <numFmt numFmtId="3" formatCode="#,##0"/>
      <alignment horizontal="right" vertical="center" wrapText="1" readingOrder="0"/>
    </ndxf>
  </rcc>
  <rfmt sheetId="18" s="1" sqref="AC6" start="0" length="0">
    <dxf>
      <font>
        <sz val="11"/>
        <color theme="1"/>
        <name val="Open Sans"/>
        <scheme val="none"/>
      </font>
      <numFmt numFmtId="0" formatCode="General"/>
    </dxf>
  </rfmt>
  <rcc rId="2151" sId="18" odxf="1" dxf="1" numFmtId="4">
    <nc r="T7">
      <v>4231</v>
    </nc>
    <odxf>
      <font>
        <name val="Open Sans"/>
        <scheme val="none"/>
      </font>
      <numFmt numFmtId="0" formatCode="General"/>
      <alignment horizontal="general" vertical="bottom" wrapText="0" readingOrder="0"/>
      <border outline="0">
        <top/>
      </border>
    </odxf>
    <ndxf>
      <font>
        <sz val="7"/>
        <color auto="1"/>
        <name val="Open Sans"/>
        <scheme val="none"/>
      </font>
      <numFmt numFmtId="3" formatCode="#,##0"/>
      <alignment horizontal="right" vertical="center" wrapText="1" readingOrder="0"/>
      <border outline="0">
        <top style="thin">
          <color rgb="FFC00000"/>
        </top>
      </border>
    </ndxf>
  </rcc>
  <rfmt sheetId="18" s="1" sqref="AC7" start="0" length="0">
    <dxf>
      <font>
        <sz val="11"/>
        <color theme="1"/>
        <name val="Open Sans"/>
        <scheme val="none"/>
      </font>
      <numFmt numFmtId="0" formatCode="General"/>
    </dxf>
  </rfmt>
  <rcc rId="2152" sId="18" odxf="1" dxf="1" numFmtId="4">
    <nc r="T8">
      <v>1237</v>
    </nc>
    <odxf>
      <font>
        <name val="Open Sans"/>
        <scheme val="none"/>
      </font>
      <numFmt numFmtId="0" formatCode="General"/>
      <alignment horizontal="general" vertical="bottom" wrapText="0" readingOrder="0"/>
      <border outline="0">
        <bottom/>
      </border>
    </odxf>
    <ndxf>
      <font>
        <sz val="7"/>
        <color auto="1"/>
        <name val="Open Sans"/>
        <scheme val="none"/>
      </font>
      <numFmt numFmtId="3" formatCode="#,##0"/>
      <alignment horizontal="right" vertical="center" wrapText="1" readingOrder="0"/>
      <border outline="0">
        <bottom style="thin">
          <color rgb="FFC00000"/>
        </bottom>
      </border>
    </ndxf>
  </rcc>
  <rfmt sheetId="18" s="1" sqref="AC8" start="0" length="0">
    <dxf>
      <font>
        <sz val="11"/>
        <color theme="1"/>
        <name val="Open Sans"/>
        <scheme val="none"/>
      </font>
      <numFmt numFmtId="0" formatCode="General"/>
    </dxf>
  </rfmt>
  <rcc rId="2153" sId="18" odxf="1" dxf="1" numFmtId="4">
    <nc r="T9">
      <v>7164</v>
    </nc>
    <odxf>
      <font>
        <name val="Open Sans"/>
        <scheme val="none"/>
      </font>
      <numFmt numFmtId="0" formatCode="General"/>
      <alignment horizontal="general" vertical="bottom" wrapText="0" readingOrder="0"/>
    </odxf>
    <ndxf>
      <font>
        <sz val="7"/>
        <color auto="1"/>
        <name val="Open Sans"/>
        <scheme val="none"/>
      </font>
      <numFmt numFmtId="3" formatCode="#,##0"/>
      <alignment horizontal="right" vertical="center" wrapText="1" readingOrder="0"/>
    </ndxf>
  </rcc>
  <rfmt sheetId="18" s="1" sqref="AC9" start="0" length="0">
    <dxf>
      <font>
        <sz val="11"/>
        <color theme="1"/>
        <name val="Open Sans"/>
        <scheme val="none"/>
      </font>
      <numFmt numFmtId="0" formatCode="General"/>
    </dxf>
  </rfmt>
  <rcc rId="2154" sId="18" odxf="1" dxf="1" numFmtId="4">
    <nc r="T10">
      <v>4765</v>
    </nc>
    <odxf>
      <font>
        <name val="Open Sans"/>
        <scheme val="none"/>
      </font>
      <numFmt numFmtId="0" formatCode="General"/>
      <alignment horizontal="general" vertical="bottom" wrapText="0" readingOrder="0"/>
      <border outline="0">
        <bottom/>
      </border>
    </odxf>
    <ndxf>
      <font>
        <sz val="7"/>
        <color auto="1"/>
        <name val="Open Sans"/>
        <scheme val="none"/>
      </font>
      <numFmt numFmtId="3" formatCode="#,##0"/>
      <alignment horizontal="right" vertical="center" wrapText="1" readingOrder="0"/>
      <border outline="0">
        <bottom style="thin">
          <color rgb="FFC00000"/>
        </bottom>
      </border>
    </ndxf>
  </rcc>
  <rfmt sheetId="18" s="1" sqref="AC10" start="0" length="0">
    <dxf>
      <font>
        <sz val="11"/>
        <color theme="1"/>
        <name val="Open Sans"/>
        <scheme val="none"/>
      </font>
      <numFmt numFmtId="0" formatCode="General"/>
    </dxf>
  </rfmt>
  <rcc rId="2155" sId="18" numFmtId="4">
    <oc r="R11">
      <v>665</v>
    </oc>
    <nc r="R11">
      <v>655</v>
    </nc>
  </rcc>
  <rcc rId="2156" sId="18" numFmtId="4">
    <oc r="S11">
      <v>640</v>
    </oc>
    <nc r="S11">
      <v>629</v>
    </nc>
  </rcc>
  <rcc rId="2157" sId="18" odxf="1" dxf="1" numFmtId="4">
    <nc r="T11">
      <v>584</v>
    </nc>
    <odxf>
      <font>
        <name val="Open Sans"/>
        <scheme val="none"/>
      </font>
      <numFmt numFmtId="0" formatCode="General"/>
      <alignment horizontal="general" vertical="bottom" wrapText="0" readingOrder="0"/>
    </odxf>
    <ndxf>
      <font>
        <sz val="7"/>
        <color auto="1"/>
        <name val="Open Sans"/>
        <scheme val="none"/>
      </font>
      <numFmt numFmtId="3" formatCode="#,##0"/>
      <alignment horizontal="right" vertical="center" wrapText="1" readingOrder="0"/>
    </ndxf>
  </rcc>
  <rfmt sheetId="18" s="1" sqref="AC11" start="0" length="0">
    <dxf>
      <font>
        <sz val="11"/>
        <color theme="1"/>
        <name val="Open Sans"/>
        <scheme val="none"/>
      </font>
      <numFmt numFmtId="0" formatCode="General"/>
    </dxf>
  </rfmt>
  <rcc rId="2158" sId="18" odxf="1" dxf="1" numFmtId="4">
    <nc r="T12">
      <v>369</v>
    </nc>
    <odxf>
      <font>
        <name val="Open Sans"/>
        <scheme val="none"/>
      </font>
      <numFmt numFmtId="0" formatCode="General"/>
      <alignment horizontal="general" vertical="bottom" wrapText="0" readingOrder="0"/>
    </odxf>
    <ndxf>
      <font>
        <sz val="7"/>
        <color auto="1"/>
        <name val="Open Sans"/>
        <scheme val="none"/>
      </font>
      <numFmt numFmtId="3" formatCode="#,##0"/>
      <alignment horizontal="right" vertical="center" wrapText="1" readingOrder="0"/>
    </ndxf>
  </rcc>
  <rfmt sheetId="18" s="1" sqref="AC12" start="0" length="0">
    <dxf>
      <font>
        <sz val="11"/>
        <color theme="1"/>
        <name val="Open Sans"/>
        <scheme val="none"/>
      </font>
      <numFmt numFmtId="0" formatCode="General"/>
    </dxf>
  </rfmt>
  <rcc rId="2159" sId="18" odxf="1" dxf="1">
    <oc r="C13" t="inlineStr">
      <is>
        <t xml:space="preserve">Bankomaty, wpłatomaty, urządzenia dualne </t>
      </is>
    </oc>
    <nc r="C13" t="inlineStr">
      <is>
        <r>
          <t>Stanowiska zewnętrzne i Strefy Santander</t>
        </r>
        <r>
          <rPr>
            <vertAlign val="superscript"/>
            <sz val="7"/>
            <color theme="1"/>
            <rFont val="Open Sans"/>
            <family val="2"/>
            <charset val="238"/>
          </rPr>
          <t xml:space="preserve"> 3)</t>
        </r>
      </is>
    </nc>
    <odxf>
      <border outline="0">
        <bottom style="thin">
          <color rgb="FFC00000"/>
        </bottom>
      </border>
    </odxf>
    <ndxf>
      <border outline="0">
        <bottom/>
      </border>
    </ndxf>
  </rcc>
  <rcc rId="2160" sId="18" odxf="1" dxf="1">
    <oc r="D13" t="inlineStr">
      <is>
        <t>ATMs, CDMs, dual machines</t>
      </is>
    </oc>
    <nc r="D13" t="inlineStr">
      <is>
        <r>
          <t xml:space="preserve">Off-site locations and Santander Zones </t>
        </r>
        <r>
          <rPr>
            <vertAlign val="superscript"/>
            <sz val="7"/>
            <color theme="1"/>
            <rFont val="Open Sans"/>
            <family val="2"/>
            <charset val="238"/>
          </rPr>
          <t>3)</t>
        </r>
      </is>
    </nc>
    <odxf>
      <border outline="0">
        <bottom style="thin">
          <color rgb="FFC00000"/>
        </bottom>
      </border>
    </odxf>
    <ndxf>
      <border outline="0">
        <bottom/>
      </border>
    </ndxf>
  </rcc>
  <rcc rId="2161" sId="18" odxf="1" dxf="1">
    <oc r="E13" t="inlineStr">
      <is>
        <t xml:space="preserve">sztuki </t>
      </is>
    </oc>
    <nc r="E13" t="inlineStr">
      <is>
        <t xml:space="preserve">lokalizacje </t>
      </is>
    </nc>
    <odxf>
      <border outline="0">
        <bottom style="thin">
          <color rgb="FFC00000"/>
        </bottom>
      </border>
    </odxf>
    <ndxf>
      <border outline="0">
        <bottom/>
      </border>
    </ndxf>
  </rcc>
  <rcc rId="2162" sId="18" odxf="1" dxf="1">
    <oc r="F13" t="inlineStr">
      <is>
        <t xml:space="preserve">items </t>
      </is>
    </oc>
    <nc r="F13" t="inlineStr">
      <is>
        <t>locations</t>
      </is>
    </nc>
    <odxf>
      <border outline="0">
        <bottom style="thin">
          <color rgb="FFC00000"/>
        </bottom>
      </border>
    </odxf>
    <ndxf>
      <border outline="0">
        <bottom/>
      </border>
    </ndxf>
  </rcc>
  <rcc rId="2163" sId="18" odxf="1" dxf="1" numFmtId="4">
    <oc r="G13">
      <v>1753</v>
    </oc>
    <nc r="G13"/>
    <odxf>
      <border outline="0">
        <bottom style="thin">
          <color rgb="FFC00000"/>
        </bottom>
      </border>
    </odxf>
    <ndxf>
      <border outline="0">
        <bottom/>
      </border>
    </ndxf>
  </rcc>
  <rcc rId="2164" sId="18" odxf="1" dxf="1" numFmtId="4">
    <oc r="H13">
      <v>1741</v>
    </oc>
    <nc r="H13"/>
    <odxf>
      <border outline="0">
        <bottom style="thin">
          <color rgb="FFC00000"/>
        </bottom>
      </border>
    </odxf>
    <ndxf>
      <border outline="0">
        <bottom/>
      </border>
    </ndxf>
  </rcc>
  <rcc rId="2165" sId="18" odxf="1" dxf="1" numFmtId="4">
    <oc r="I13">
      <v>1726</v>
    </oc>
    <nc r="I13"/>
    <odxf>
      <border outline="0">
        <bottom style="thin">
          <color rgb="FFC00000"/>
        </bottom>
      </border>
    </odxf>
    <ndxf>
      <border outline="0">
        <bottom/>
      </border>
    </ndxf>
  </rcc>
  <rcc rId="2166" sId="18" odxf="1" dxf="1" numFmtId="4">
    <oc r="J13">
      <v>1732</v>
    </oc>
    <nc r="J13"/>
    <odxf>
      <border outline="0">
        <bottom style="thin">
          <color rgb="FFC00000"/>
        </bottom>
      </border>
    </odxf>
    <ndxf>
      <border outline="0">
        <bottom/>
      </border>
    </ndxf>
  </rcc>
  <rcc rId="2167" sId="18" odxf="1" dxf="1" numFmtId="4">
    <oc r="K13">
      <v>1744</v>
    </oc>
    <nc r="K13"/>
    <odxf>
      <border outline="0">
        <bottom style="thin">
          <color rgb="FFC00000"/>
        </bottom>
      </border>
    </odxf>
    <ndxf>
      <border outline="0">
        <bottom/>
      </border>
    </ndxf>
  </rcc>
  <rcc rId="2168" sId="18" odxf="1" dxf="1" numFmtId="4">
    <oc r="L13">
      <v>1739</v>
    </oc>
    <nc r="L13"/>
    <odxf>
      <border outline="0">
        <bottom style="thin">
          <color rgb="FFC00000"/>
        </bottom>
      </border>
    </odxf>
    <ndxf>
      <border outline="0">
        <bottom/>
      </border>
    </ndxf>
  </rcc>
  <rcc rId="2169" sId="18" odxf="1" dxf="1" numFmtId="4">
    <oc r="M13">
      <v>1725</v>
    </oc>
    <nc r="M13"/>
    <odxf>
      <border outline="0">
        <bottom style="thin">
          <color rgb="FFC00000"/>
        </bottom>
      </border>
    </odxf>
    <ndxf>
      <border outline="0">
        <bottom/>
      </border>
    </ndxf>
  </rcc>
  <rcc rId="2170" sId="18" odxf="1" dxf="1" numFmtId="4">
    <oc r="N13">
      <v>1762</v>
    </oc>
    <nc r="N13"/>
    <odxf>
      <border outline="0">
        <bottom style="thin">
          <color rgb="FFC00000"/>
        </bottom>
      </border>
    </odxf>
    <ndxf>
      <border outline="0">
        <bottom/>
      </border>
    </ndxf>
  </rcc>
  <rcc rId="2171" sId="18" odxf="1" dxf="1" numFmtId="4">
    <oc r="O13">
      <v>1746</v>
    </oc>
    <nc r="O13"/>
    <odxf>
      <border outline="0">
        <bottom style="thin">
          <color rgb="FFC00000"/>
        </bottom>
      </border>
    </odxf>
    <ndxf>
      <border outline="0">
        <bottom/>
      </border>
    </ndxf>
  </rcc>
  <rcc rId="2172" sId="18" odxf="1" dxf="1" numFmtId="4">
    <oc r="P13">
      <v>1726</v>
    </oc>
    <nc r="P13"/>
    <odxf>
      <border outline="0">
        <bottom style="thin">
          <color rgb="FFC00000"/>
        </bottom>
      </border>
    </odxf>
    <ndxf>
      <border outline="0">
        <bottom/>
      </border>
    </ndxf>
  </rcc>
  <rcc rId="2173" sId="18" odxf="1" dxf="1" numFmtId="4">
    <oc r="Q13">
      <v>1716</v>
    </oc>
    <nc r="Q13"/>
    <odxf>
      <border outline="0">
        <bottom style="thin">
          <color rgb="FFC00000"/>
        </bottom>
      </border>
    </odxf>
    <ndxf>
      <border outline="0">
        <bottom/>
      </border>
    </ndxf>
  </rcc>
  <rcc rId="2174" sId="18" odxf="1" dxf="1" numFmtId="4">
    <oc r="R13">
      <v>1700</v>
    </oc>
    <nc r="R13">
      <v>10</v>
    </nc>
    <odxf>
      <border outline="0">
        <bottom style="thin">
          <color rgb="FFC00000"/>
        </bottom>
      </border>
    </odxf>
    <ndxf>
      <border outline="0">
        <bottom/>
      </border>
    </ndxf>
  </rcc>
  <rcc rId="2175" sId="18" odxf="1" dxf="1" numFmtId="4">
    <oc r="S13">
      <v>1697</v>
    </oc>
    <nc r="S13">
      <v>11</v>
    </nc>
    <odxf>
      <border outline="0">
        <bottom style="thin">
          <color rgb="FFC00000"/>
        </bottom>
      </border>
    </odxf>
    <ndxf>
      <border outline="0">
        <bottom/>
      </border>
    </ndxf>
  </rcc>
  <rcc rId="2176" sId="18" odxf="1" dxf="1" numFmtId="4">
    <nc r="T13">
      <v>11</v>
    </nc>
    <odxf>
      <font>
        <name val="Open Sans"/>
        <scheme val="none"/>
      </font>
      <numFmt numFmtId="0" formatCode="General"/>
      <alignment horizontal="general" vertical="bottom" wrapText="0" readingOrder="0"/>
    </odxf>
    <ndxf>
      <font>
        <sz val="7"/>
        <color auto="1"/>
        <name val="Open Sans"/>
        <scheme val="none"/>
      </font>
      <numFmt numFmtId="3" formatCode="#,##0"/>
      <alignment horizontal="right" vertical="center" wrapText="1" readingOrder="0"/>
    </ndxf>
  </rcc>
  <rfmt sheetId="18" s="1" sqref="AC13" start="0" length="0">
    <dxf>
      <font>
        <sz val="11"/>
        <color theme="1"/>
        <name val="Open Sans"/>
        <scheme val="none"/>
      </font>
      <numFmt numFmtId="0" formatCode="General"/>
    </dxf>
  </rfmt>
  <rcc rId="2177" sId="18" odxf="1" dxf="1">
    <oc r="C14" t="inlineStr">
      <is>
        <t xml:space="preserve">Zatrudnienie </t>
      </is>
    </oc>
    <nc r="C14" t="inlineStr">
      <is>
        <t xml:space="preserve">Bankomaty, wpłatomaty, urządzenia dualne </t>
      </is>
    </nc>
    <odxf>
      <border outline="0">
        <top style="thin">
          <color rgb="FFC00000"/>
        </top>
      </border>
    </odxf>
    <ndxf>
      <border outline="0">
        <top/>
      </border>
    </ndxf>
  </rcc>
  <rcc rId="2178" sId="18" odxf="1" s="1" dxf="1">
    <oc r="D14" t="inlineStr">
      <is>
        <t xml:space="preserve">Employment  </t>
      </is>
    </oc>
    <nc r="D14" t="inlineStr">
      <is>
        <t>ATMs, CDMs, dual machines</t>
      </is>
    </nc>
    <odxf>
      <font>
        <b val="0"/>
        <i val="0"/>
        <strike val="0"/>
        <condense val="0"/>
        <extend val="0"/>
        <outline val="0"/>
        <shadow val="0"/>
        <u val="none"/>
        <vertAlign val="baseline"/>
        <sz val="7"/>
        <color theme="1"/>
        <name val="Open Sans"/>
        <scheme val="none"/>
      </font>
      <numFmt numFmtId="34" formatCode="_-* #,##0.00\ &quot;zł&quot;_-;\-* #,##0.00\ &quot;zł&quot;_-;_-* &quot;-&quot;??\ &quot;zł&quot;_-;_-@_-"/>
      <fill>
        <patternFill patternType="solid">
          <fgColor indexed="64"/>
          <bgColor rgb="FFFFFFFF"/>
        </patternFill>
      </fill>
      <alignment horizontal="left" vertical="center" textRotation="0" wrapText="1" indent="0" justifyLastLine="0" shrinkToFit="0" readingOrder="0"/>
      <border diagonalUp="0" diagonalDown="0" outline="0">
        <left/>
        <right/>
        <top style="thin">
          <color rgb="FFC00000"/>
        </top>
        <bottom style="thin">
          <color rgb="FFC00000"/>
        </bottom>
      </border>
      <protection locked="1" hidden="0"/>
    </odxf>
    <ndxf>
      <numFmt numFmtId="0" formatCode="General"/>
      <border outline="0">
        <top/>
      </border>
    </ndxf>
  </rcc>
  <rcc rId="2179" sId="18" odxf="1" dxf="1">
    <oc r="E14" t="inlineStr">
      <is>
        <t xml:space="preserve">etaty </t>
      </is>
    </oc>
    <nc r="E14" t="inlineStr">
      <is>
        <t xml:space="preserve">sztuki </t>
      </is>
    </nc>
    <odxf>
      <border outline="0">
        <top style="thin">
          <color rgb="FFC00000"/>
        </top>
      </border>
    </odxf>
    <ndxf>
      <border outline="0">
        <top/>
      </border>
    </ndxf>
  </rcc>
  <rcc rId="2180" sId="18" odxf="1" s="1" dxf="1">
    <oc r="F14" t="inlineStr">
      <is>
        <t>FTEs</t>
      </is>
    </oc>
    <nc r="F14" t="inlineStr">
      <is>
        <t xml:space="preserve">items </t>
      </is>
    </nc>
    <odxf>
      <font>
        <b val="0"/>
        <i val="0"/>
        <strike val="0"/>
        <condense val="0"/>
        <extend val="0"/>
        <outline val="0"/>
        <shadow val="0"/>
        <u val="none"/>
        <vertAlign val="baseline"/>
        <sz val="7"/>
        <color theme="1"/>
        <name val="Open Sans"/>
        <scheme val="none"/>
      </font>
      <numFmt numFmtId="34" formatCode="_-* #,##0.00\ &quot;zł&quot;_-;\-* #,##0.00\ &quot;zł&quot;_-;_-* &quot;-&quot;??\ &quot;zł&quot;_-;_-@_-"/>
      <fill>
        <patternFill patternType="solid">
          <fgColor indexed="64"/>
          <bgColor rgb="FFFFFFFF"/>
        </patternFill>
      </fill>
      <alignment horizontal="right" vertical="center" textRotation="0" wrapText="1" indent="0" justifyLastLine="0" shrinkToFit="0" readingOrder="0"/>
      <border diagonalUp="0" diagonalDown="0" outline="0">
        <left/>
        <right/>
        <top style="thin">
          <color rgb="FFC00000"/>
        </top>
        <bottom style="thin">
          <color rgb="FFC00000"/>
        </bottom>
      </border>
      <protection locked="1" hidden="0"/>
    </odxf>
    <ndxf>
      <numFmt numFmtId="0" formatCode="General"/>
      <border outline="0">
        <top/>
      </border>
    </ndxf>
  </rcc>
  <rcc rId="2181" sId="18" odxf="1" dxf="1" numFmtId="4">
    <oc r="G14">
      <v>14699</v>
    </oc>
    <nc r="G14">
      <v>1753</v>
    </nc>
    <odxf>
      <border outline="0">
        <top style="thin">
          <color rgb="FFC00000"/>
        </top>
      </border>
    </odxf>
    <ndxf>
      <border outline="0">
        <top/>
      </border>
    </ndxf>
  </rcc>
  <rcc rId="2182" sId="18" odxf="1" dxf="1" numFmtId="4">
    <oc r="H14">
      <v>14558</v>
    </oc>
    <nc r="H14">
      <v>1741</v>
    </nc>
    <odxf>
      <border outline="0">
        <top style="thin">
          <color rgb="FFC00000"/>
        </top>
      </border>
    </odxf>
    <ndxf>
      <border outline="0">
        <top/>
      </border>
    </ndxf>
  </rcc>
  <rcc rId="2183" sId="18" odxf="1" dxf="1" numFmtId="4">
    <oc r="I14">
      <v>14473</v>
    </oc>
    <nc r="I14">
      <v>1726</v>
    </nc>
    <odxf>
      <border outline="0">
        <top style="thin">
          <color rgb="FFC00000"/>
        </top>
      </border>
    </odxf>
    <ndxf>
      <border outline="0">
        <top/>
      </border>
    </ndxf>
  </rcc>
  <rcc rId="2184" sId="18" odxf="1" dxf="1" numFmtId="4">
    <oc r="J14">
      <v>14383</v>
    </oc>
    <nc r="J14">
      <v>1732</v>
    </nc>
    <odxf>
      <border outline="0">
        <top style="thin">
          <color rgb="FFC00000"/>
        </top>
      </border>
    </odxf>
    <ndxf>
      <border outline="0">
        <top/>
      </border>
    </ndxf>
  </rcc>
  <rcc rId="2185" sId="18" odxf="1" dxf="1" numFmtId="4">
    <oc r="K14">
      <v>14330</v>
    </oc>
    <nc r="K14">
      <v>1744</v>
    </nc>
    <odxf>
      <border outline="0">
        <top style="thin">
          <color rgb="FFC00000"/>
        </top>
      </border>
    </odxf>
    <ndxf>
      <border outline="0">
        <top/>
      </border>
    </ndxf>
  </rcc>
  <rcc rId="2186" sId="18" odxf="1" dxf="1" numFmtId="4">
    <oc r="L14">
      <v>14286</v>
    </oc>
    <nc r="L14">
      <v>1739</v>
    </nc>
    <odxf>
      <border outline="0">
        <top style="thin">
          <color rgb="FFC00000"/>
        </top>
      </border>
    </odxf>
    <ndxf>
      <border outline="0">
        <top/>
      </border>
    </ndxf>
  </rcc>
  <rcc rId="2187" sId="18" odxf="1" dxf="1" numFmtId="4">
    <oc r="M14">
      <v>14030</v>
    </oc>
    <nc r="M14">
      <v>1725</v>
    </nc>
    <odxf>
      <border outline="0">
        <top style="thin">
          <color rgb="FFC00000"/>
        </top>
      </border>
    </odxf>
    <ndxf>
      <border outline="0">
        <top/>
      </border>
    </ndxf>
  </rcc>
  <rcc rId="2188" sId="18" odxf="1" dxf="1" numFmtId="4">
    <oc r="N14">
      <v>15347</v>
    </oc>
    <nc r="N14">
      <v>1762</v>
    </nc>
    <odxf>
      <border outline="0">
        <top style="thin">
          <color rgb="FFC00000"/>
        </top>
      </border>
    </odxf>
    <ndxf>
      <border outline="0">
        <top/>
      </border>
    </ndxf>
  </rcc>
  <rcc rId="2189" sId="18" odxf="1" dxf="1" numFmtId="4">
    <oc r="O14">
      <v>14642</v>
    </oc>
    <nc r="O14">
      <v>1746</v>
    </nc>
    <odxf>
      <border outline="0">
        <top style="thin">
          <color rgb="FFC00000"/>
        </top>
      </border>
    </odxf>
    <ndxf>
      <border outline="0">
        <top/>
      </border>
    </ndxf>
  </rcc>
  <rcc rId="2190" sId="18" numFmtId="4">
    <oc r="P14">
      <v>14058</v>
    </oc>
    <nc r="P14">
      <v>1726</v>
    </nc>
  </rcc>
  <rcc rId="2191" sId="18" numFmtId="4">
    <oc r="Q14">
      <v>13630</v>
    </oc>
    <nc r="Q14">
      <v>1716</v>
    </nc>
  </rcc>
  <rcc rId="2192" sId="18" numFmtId="4">
    <oc r="R14">
      <v>13642</v>
    </oc>
    <nc r="R14">
      <v>1700</v>
    </nc>
  </rcc>
  <rcc rId="2193" sId="18" numFmtId="4">
    <oc r="S14">
      <v>13383</v>
    </oc>
    <nc r="S14">
      <v>1697</v>
    </nc>
  </rcc>
  <rcc rId="2194" sId="18" odxf="1" dxf="1" numFmtId="4">
    <nc r="T14">
      <v>1682</v>
    </nc>
    <odxf>
      <font>
        <name val="Open Sans"/>
        <scheme val="none"/>
      </font>
      <numFmt numFmtId="0" formatCode="General"/>
      <alignment horizontal="general" vertical="bottom" wrapText="0" readingOrder="0"/>
      <border outline="0">
        <bottom/>
      </border>
    </odxf>
    <ndxf>
      <font>
        <sz val="7"/>
        <color auto="1"/>
        <name val="Open Sans"/>
        <scheme val="none"/>
      </font>
      <numFmt numFmtId="3" formatCode="#,##0"/>
      <alignment horizontal="right" vertical="center" wrapText="1" readingOrder="0"/>
      <border outline="0">
        <bottom style="thin">
          <color rgb="FFC00000"/>
        </bottom>
      </border>
    </ndxf>
  </rcc>
  <rfmt sheetId="18" s="1" sqref="AC14" start="0" length="0">
    <dxf>
      <font>
        <sz val="11"/>
        <color theme="1"/>
        <name val="Open Sans"/>
        <scheme val="none"/>
      </font>
      <numFmt numFmtId="0" formatCode="General"/>
    </dxf>
  </rfmt>
  <rcc rId="2195" sId="18" odxf="1" dxf="1">
    <oc r="C15" t="inlineStr">
      <is>
        <t xml:space="preserve">Wybrane dane pozabilansowe </t>
      </is>
    </oc>
    <nc r="C15" t="inlineStr">
      <is>
        <t xml:space="preserve">Zatrudnienie </t>
      </is>
    </nc>
    <odxf>
      <font>
        <b/>
        <sz val="7"/>
        <color rgb="FFC00000"/>
        <name val="Open Sans"/>
        <scheme val="none"/>
      </font>
      <alignment horizontal="general" readingOrder="0"/>
      <border outline="0">
        <top/>
        <bottom style="medium">
          <color rgb="FFCC0000"/>
        </bottom>
      </border>
    </odxf>
    <ndxf>
      <font>
        <b val="0"/>
        <sz val="7"/>
        <color rgb="FFC00000"/>
        <name val="Open Sans"/>
        <scheme val="none"/>
      </font>
      <alignment horizontal="left" readingOrder="0"/>
      <border outline="0">
        <top style="thin">
          <color rgb="FFC00000"/>
        </top>
        <bottom style="thin">
          <color rgb="FFC00000"/>
        </bottom>
      </border>
    </ndxf>
  </rcc>
  <rcc rId="2196" sId="18" odxf="1" s="1" dxf="1">
    <oc r="D15" t="inlineStr">
      <is>
        <t xml:space="preserve">Selected off-balance sheet data </t>
      </is>
    </oc>
    <nc r="D15" t="inlineStr">
      <is>
        <t xml:space="preserve">Employment  </t>
      </is>
    </nc>
    <odxf>
      <font>
        <b/>
        <i val="0"/>
        <strike val="0"/>
        <condense val="0"/>
        <extend val="0"/>
        <outline val="0"/>
        <shadow val="0"/>
        <u val="none"/>
        <vertAlign val="baseline"/>
        <sz val="7"/>
        <color rgb="FFC00000"/>
        <name val="Open Sans"/>
        <scheme val="none"/>
      </font>
      <numFmt numFmtId="0" formatCode="General"/>
      <fill>
        <patternFill patternType="solid">
          <fgColor indexed="64"/>
          <bgColor rgb="FFFFFFFF"/>
        </patternFill>
      </fill>
      <alignment horizontal="general" vertical="center" textRotation="0" wrapText="1" indent="0" justifyLastLine="0" shrinkToFit="0" readingOrder="0"/>
      <border diagonalUp="0" diagonalDown="0" outline="0">
        <left/>
        <right/>
        <top/>
        <bottom style="medium">
          <color rgb="FFCC0000"/>
        </bottom>
      </border>
      <protection locked="1" hidden="0"/>
    </odxf>
    <ndxf>
      <font>
        <b val="0"/>
        <sz val="7"/>
        <color theme="1"/>
        <name val="Open Sans"/>
        <scheme val="none"/>
      </font>
      <numFmt numFmtId="34" formatCode="_-* #,##0.00\ &quot;zł&quot;_-;\-* #,##0.00\ &quot;zł&quot;_-;_-* &quot;-&quot;??\ &quot;zł&quot;_-;_-@_-"/>
      <alignment horizontal="left" readingOrder="0"/>
      <border outline="0">
        <top style="thin">
          <color rgb="FFC00000"/>
        </top>
        <bottom style="thin">
          <color rgb="FFC00000"/>
        </bottom>
      </border>
    </ndxf>
  </rcc>
  <rcc rId="2197" sId="18" odxf="1" dxf="1">
    <nc r="E15" t="inlineStr">
      <is>
        <t xml:space="preserve">etaty </t>
      </is>
    </nc>
    <odxf>
      <font>
        <b/>
        <sz val="7"/>
        <color rgb="FFC00000"/>
        <name val="Open Sans"/>
        <scheme val="none"/>
      </font>
      <alignment horizontal="general" readingOrder="0"/>
      <border outline="0">
        <top/>
        <bottom style="medium">
          <color rgb="FFCC0000"/>
        </bottom>
      </border>
    </odxf>
    <ndxf>
      <font>
        <b val="0"/>
        <sz val="7"/>
        <color rgb="FFC00000"/>
        <name val="Open Sans"/>
        <scheme val="none"/>
      </font>
      <alignment horizontal="right" readingOrder="0"/>
      <border outline="0">
        <top style="thin">
          <color rgb="FFC00000"/>
        </top>
        <bottom style="thin">
          <color rgb="FFC00000"/>
        </bottom>
      </border>
    </ndxf>
  </rcc>
  <rcc rId="2198" sId="18" odxf="1" s="1" dxf="1">
    <nc r="F15" t="inlineStr">
      <is>
        <t>FTEs</t>
      </is>
    </nc>
    <odxf>
      <font>
        <b/>
        <i val="0"/>
        <strike val="0"/>
        <condense val="0"/>
        <extend val="0"/>
        <outline val="0"/>
        <shadow val="0"/>
        <u val="none"/>
        <vertAlign val="baseline"/>
        <sz val="7"/>
        <color rgb="FFC00000"/>
        <name val="Open Sans"/>
        <scheme val="none"/>
      </font>
      <numFmt numFmtId="0" formatCode="General"/>
      <fill>
        <patternFill patternType="solid">
          <fgColor indexed="64"/>
          <bgColor rgb="FFFFFFFF"/>
        </patternFill>
      </fill>
      <alignment horizontal="general" vertical="center" textRotation="0" wrapText="1" indent="0" justifyLastLine="0" shrinkToFit="0" readingOrder="0"/>
      <border diagonalUp="0" diagonalDown="0" outline="0">
        <left/>
        <right/>
        <top/>
        <bottom style="medium">
          <color rgb="FFCC0000"/>
        </bottom>
      </border>
      <protection locked="1" hidden="0"/>
    </odxf>
    <ndxf>
      <font>
        <b val="0"/>
        <sz val="7"/>
        <color theme="1"/>
        <name val="Open Sans"/>
        <scheme val="none"/>
      </font>
      <numFmt numFmtId="34" formatCode="_-* #,##0.00\ &quot;zł&quot;_-;\-* #,##0.00\ &quot;zł&quot;_-;_-* &quot;-&quot;??\ &quot;zł&quot;_-;_-@_-"/>
      <alignment horizontal="right" readingOrder="0"/>
      <border outline="0">
        <top style="thin">
          <color rgb="FFC00000"/>
        </top>
        <bottom style="thin">
          <color rgb="FFC00000"/>
        </bottom>
      </border>
    </ndxf>
  </rcc>
  <rcc rId="2199" sId="18" odxf="1" dxf="1" numFmtId="4">
    <oc r="G15" t="inlineStr">
      <is>
        <t xml:space="preserve">31.03.2017 </t>
      </is>
    </oc>
    <nc r="G15">
      <v>14699</v>
    </nc>
    <odxf>
      <font>
        <b/>
        <sz val="7"/>
        <color rgb="FFC00000"/>
        <name val="Open Sans"/>
        <scheme val="none"/>
      </font>
      <numFmt numFmtId="0" formatCode="General"/>
      <border outline="0">
        <top/>
        <bottom style="medium">
          <color rgb="FFCC0000"/>
        </bottom>
      </border>
    </odxf>
    <ndxf>
      <font>
        <b val="0"/>
        <sz val="7"/>
        <color auto="1"/>
        <name val="Open Sans"/>
        <scheme val="none"/>
      </font>
      <numFmt numFmtId="3" formatCode="#,##0"/>
      <border outline="0">
        <top style="thin">
          <color rgb="FFC00000"/>
        </top>
        <bottom style="thin">
          <color rgb="FFC00000"/>
        </bottom>
      </border>
    </ndxf>
  </rcc>
  <rcc rId="2200" sId="18" odxf="1" dxf="1" numFmtId="4">
    <oc r="H15" t="inlineStr">
      <is>
        <t>30.06.2017</t>
      </is>
    </oc>
    <nc r="H15">
      <v>14558</v>
    </nc>
    <odxf>
      <font>
        <b/>
        <sz val="7"/>
        <color rgb="FFC00000"/>
        <name val="Open Sans"/>
        <scheme val="none"/>
      </font>
      <numFmt numFmtId="0" formatCode="General"/>
      <border outline="0">
        <top/>
        <bottom style="medium">
          <color rgb="FFCC0000"/>
        </bottom>
      </border>
    </odxf>
    <ndxf>
      <font>
        <b val="0"/>
        <sz val="7"/>
        <color auto="1"/>
        <name val="Open Sans"/>
        <scheme val="none"/>
      </font>
      <numFmt numFmtId="3" formatCode="#,##0"/>
      <border outline="0">
        <top style="thin">
          <color rgb="FFC00000"/>
        </top>
        <bottom style="thin">
          <color rgb="FFC00000"/>
        </bottom>
      </border>
    </ndxf>
  </rcc>
  <rcc rId="2201" sId="18" odxf="1" dxf="1" numFmtId="4">
    <oc r="I15" t="inlineStr">
      <is>
        <t>30.09.2017</t>
      </is>
    </oc>
    <nc r="I15">
      <v>14473</v>
    </nc>
    <odxf>
      <font>
        <b/>
        <sz val="7"/>
        <color rgb="FFC00000"/>
        <name val="Open Sans"/>
        <scheme val="none"/>
      </font>
      <numFmt numFmtId="0" formatCode="General"/>
      <border outline="0">
        <top/>
        <bottom style="medium">
          <color rgb="FFCC0000"/>
        </bottom>
      </border>
    </odxf>
    <ndxf>
      <font>
        <b val="0"/>
        <sz val="7"/>
        <color auto="1"/>
        <name val="Open Sans"/>
        <scheme val="none"/>
      </font>
      <numFmt numFmtId="3" formatCode="#,##0"/>
      <border outline="0">
        <top style="thin">
          <color rgb="FFC00000"/>
        </top>
        <bottom style="thin">
          <color rgb="FFC00000"/>
        </bottom>
      </border>
    </ndxf>
  </rcc>
  <rcc rId="2202" sId="18" odxf="1" dxf="1" numFmtId="4">
    <oc r="J15" t="inlineStr">
      <is>
        <t xml:space="preserve">31.12.2017 </t>
      </is>
    </oc>
    <nc r="J15">
      <v>14383</v>
    </nc>
    <odxf>
      <font>
        <b/>
        <sz val="7"/>
        <color rgb="FFC00000"/>
        <name val="Open Sans"/>
        <scheme val="none"/>
      </font>
      <numFmt numFmtId="0" formatCode="General"/>
      <border outline="0">
        <top/>
        <bottom style="medium">
          <color rgb="FFCC0000"/>
        </bottom>
      </border>
    </odxf>
    <ndxf>
      <font>
        <b val="0"/>
        <sz val="7"/>
        <color auto="1"/>
        <name val="Open Sans"/>
        <scheme val="none"/>
      </font>
      <numFmt numFmtId="3" formatCode="#,##0"/>
      <border outline="0">
        <top style="thin">
          <color rgb="FFC00000"/>
        </top>
        <bottom style="thin">
          <color rgb="FFC00000"/>
        </bottom>
      </border>
    </ndxf>
  </rcc>
  <rcc rId="2203" sId="18" odxf="1" dxf="1" numFmtId="4">
    <oc r="K15" t="inlineStr">
      <is>
        <t xml:space="preserve">31.03.2018 </t>
      </is>
    </oc>
    <nc r="K15">
      <v>14330</v>
    </nc>
    <odxf>
      <font>
        <b/>
        <sz val="7"/>
        <color rgb="FFC00000"/>
        <name val="Open Sans"/>
        <scheme val="none"/>
      </font>
      <numFmt numFmtId="0" formatCode="General"/>
      <border outline="0">
        <top/>
        <bottom style="medium">
          <color rgb="FFCC0000"/>
        </bottom>
      </border>
    </odxf>
    <ndxf>
      <font>
        <b val="0"/>
        <sz val="7"/>
        <color auto="1"/>
        <name val="Open Sans"/>
        <scheme val="none"/>
      </font>
      <numFmt numFmtId="3" formatCode="#,##0"/>
      <border outline="0">
        <top style="thin">
          <color rgb="FFC00000"/>
        </top>
        <bottom style="thin">
          <color rgb="FFC00000"/>
        </bottom>
      </border>
    </ndxf>
  </rcc>
  <rcc rId="2204" sId="18" odxf="1" dxf="1" numFmtId="4">
    <oc r="L15" t="inlineStr">
      <is>
        <t>30.06.2018</t>
      </is>
    </oc>
    <nc r="L15">
      <v>14286</v>
    </nc>
    <odxf>
      <font>
        <b/>
        <sz val="7"/>
        <color rgb="FFC00000"/>
        <name val="Open Sans"/>
        <scheme val="none"/>
      </font>
      <numFmt numFmtId="0" formatCode="General"/>
      <border outline="0">
        <top/>
        <bottom style="medium">
          <color rgb="FFCC0000"/>
        </bottom>
      </border>
    </odxf>
    <ndxf>
      <font>
        <b val="0"/>
        <sz val="7"/>
        <color auto="1"/>
        <name val="Open Sans"/>
        <scheme val="none"/>
      </font>
      <numFmt numFmtId="3" formatCode="#,##0"/>
      <border outline="0">
        <top style="thin">
          <color rgb="FFC00000"/>
        </top>
        <bottom style="thin">
          <color rgb="FFC00000"/>
        </bottom>
      </border>
    </ndxf>
  </rcc>
  <rcc rId="2205" sId="18" odxf="1" dxf="1" numFmtId="4">
    <oc r="M15" t="inlineStr">
      <is>
        <t>30.09.2018</t>
      </is>
    </oc>
    <nc r="M15">
      <v>14030</v>
    </nc>
    <odxf>
      <font>
        <b/>
        <sz val="7"/>
        <color rgb="FFC00000"/>
        <name val="Open Sans"/>
        <scheme val="none"/>
      </font>
      <numFmt numFmtId="0" formatCode="General"/>
      <border outline="0">
        <top/>
        <bottom style="medium">
          <color rgb="FFCC0000"/>
        </bottom>
      </border>
    </odxf>
    <ndxf>
      <font>
        <b val="0"/>
        <sz val="7"/>
        <color auto="1"/>
        <name val="Open Sans"/>
        <scheme val="none"/>
      </font>
      <numFmt numFmtId="3" formatCode="#,##0"/>
      <border outline="0">
        <top style="thin">
          <color rgb="FFC00000"/>
        </top>
        <bottom style="thin">
          <color rgb="FFC00000"/>
        </bottom>
      </border>
    </ndxf>
  </rcc>
  <rcc rId="2206" sId="18" odxf="1" dxf="1" numFmtId="4">
    <oc r="N15" t="inlineStr">
      <is>
        <t xml:space="preserve">31.12.2018 </t>
      </is>
    </oc>
    <nc r="N15">
      <v>15347</v>
    </nc>
    <odxf>
      <font>
        <b/>
        <sz val="7"/>
        <color rgb="FFC00000"/>
        <name val="Open Sans"/>
        <scheme val="none"/>
      </font>
      <numFmt numFmtId="0" formatCode="General"/>
      <border outline="0">
        <top/>
        <bottom style="medium">
          <color rgb="FFCC0000"/>
        </bottom>
      </border>
    </odxf>
    <ndxf>
      <font>
        <b val="0"/>
        <sz val="7"/>
        <color auto="1"/>
        <name val="Open Sans"/>
        <scheme val="none"/>
      </font>
      <numFmt numFmtId="3" formatCode="#,##0"/>
      <border outline="0">
        <top style="thin">
          <color rgb="FFC00000"/>
        </top>
        <bottom style="thin">
          <color rgb="FFC00000"/>
        </bottom>
      </border>
    </ndxf>
  </rcc>
  <rcc rId="2207" sId="18" odxf="1" dxf="1" numFmtId="4">
    <oc r="O15" t="inlineStr">
      <is>
        <t xml:space="preserve">31.03.2019 </t>
      </is>
    </oc>
    <nc r="O15">
      <v>14642</v>
    </nc>
    <odxf>
      <font>
        <b/>
        <sz val="7"/>
        <color rgb="FFC00000"/>
        <name val="Open Sans"/>
        <scheme val="none"/>
      </font>
      <numFmt numFmtId="0" formatCode="General"/>
      <border outline="0">
        <top/>
        <bottom style="medium">
          <color rgb="FFCC0000"/>
        </bottom>
      </border>
    </odxf>
    <ndxf>
      <font>
        <b val="0"/>
        <sz val="7"/>
        <color auto="1"/>
        <name val="Open Sans"/>
        <scheme val="none"/>
      </font>
      <numFmt numFmtId="3" formatCode="#,##0"/>
      <border outline="0">
        <top style="thin">
          <color rgb="FFC00000"/>
        </top>
        <bottom style="thin">
          <color rgb="FFC00000"/>
        </bottom>
      </border>
    </ndxf>
  </rcc>
  <rcc rId="2208" sId="18" odxf="1" dxf="1" numFmtId="4">
    <oc r="P15" t="inlineStr">
      <is>
        <t xml:space="preserve">30.06.2019 </t>
      </is>
    </oc>
    <nc r="P15">
      <v>14058</v>
    </nc>
    <odxf>
      <font>
        <b/>
        <sz val="7"/>
        <color rgb="FFC00000"/>
        <name val="Open Sans"/>
        <scheme val="none"/>
      </font>
      <numFmt numFmtId="0" formatCode="General"/>
      <border outline="0">
        <bottom style="medium">
          <color rgb="FFCC0000"/>
        </bottom>
      </border>
    </odxf>
    <ndxf>
      <font>
        <b val="0"/>
        <sz val="7"/>
        <color auto="1"/>
        <name val="Open Sans"/>
        <scheme val="none"/>
      </font>
      <numFmt numFmtId="3" formatCode="#,##0"/>
      <border outline="0">
        <bottom style="thin">
          <color rgb="FFC00000"/>
        </bottom>
      </border>
    </ndxf>
  </rcc>
  <rcc rId="2209" sId="18" odxf="1" dxf="1" numFmtId="4">
    <oc r="Q15" t="inlineStr">
      <is>
        <t xml:space="preserve">30.09.2019 </t>
      </is>
    </oc>
    <nc r="Q15">
      <v>13630</v>
    </nc>
    <odxf>
      <font>
        <b/>
        <sz val="7"/>
        <color rgb="FFC00000"/>
        <name val="Open Sans"/>
        <scheme val="none"/>
      </font>
      <numFmt numFmtId="0" formatCode="General"/>
      <border outline="0">
        <bottom style="medium">
          <color rgb="FFCC0000"/>
        </bottom>
      </border>
    </odxf>
    <ndxf>
      <font>
        <b val="0"/>
        <sz val="7"/>
        <color auto="1"/>
        <name val="Open Sans"/>
        <scheme val="none"/>
      </font>
      <numFmt numFmtId="3" formatCode="#,##0"/>
      <border outline="0">
        <bottom style="thin">
          <color rgb="FFC00000"/>
        </bottom>
      </border>
    </ndxf>
  </rcc>
  <rcc rId="2210" sId="18" odxf="1" dxf="1" numFmtId="4">
    <oc r="R15" t="inlineStr">
      <is>
        <t xml:space="preserve">30.09.2019 </t>
      </is>
    </oc>
    <nc r="R15">
      <v>13642</v>
    </nc>
    <odxf>
      <font>
        <b/>
        <sz val="7"/>
        <color rgb="FFC00000"/>
        <name val="Open Sans"/>
        <scheme val="none"/>
      </font>
      <numFmt numFmtId="0" formatCode="General"/>
      <border outline="0">
        <bottom style="medium">
          <color rgb="FFCC0000"/>
        </bottom>
      </border>
    </odxf>
    <ndxf>
      <font>
        <b val="0"/>
        <sz val="7"/>
        <color auto="1"/>
        <name val="Open Sans"/>
        <scheme val="none"/>
      </font>
      <numFmt numFmtId="3" formatCode="#,##0"/>
      <border outline="0">
        <bottom style="thin">
          <color rgb="FFC00000"/>
        </bottom>
      </border>
    </ndxf>
  </rcc>
  <rcc rId="2211" sId="18" odxf="1" dxf="1" numFmtId="4">
    <oc r="S15">
      <f>S3</f>
    </oc>
    <nc r="S15">
      <v>13383</v>
    </nc>
    <odxf>
      <font>
        <b/>
        <sz val="7"/>
        <color rgb="FFC00000"/>
        <name val="Open Sans"/>
        <scheme val="none"/>
      </font>
      <numFmt numFmtId="19" formatCode="dd/mm/yyyy"/>
      <border outline="0">
        <bottom style="medium">
          <color rgb="FFCC0000"/>
        </bottom>
      </border>
    </odxf>
    <ndxf>
      <font>
        <b val="0"/>
        <sz val="7"/>
        <color auto="1"/>
        <name val="Open Sans"/>
        <scheme val="none"/>
      </font>
      <numFmt numFmtId="3" formatCode="#,##0"/>
      <border outline="0">
        <bottom style="thin">
          <color rgb="FFC00000"/>
        </bottom>
      </border>
    </ndxf>
  </rcc>
  <rcc rId="2212" sId="18" odxf="1" dxf="1" numFmtId="4">
    <nc r="T15">
      <v>13201</v>
    </nc>
    <odxf>
      <font>
        <name val="Open Sans"/>
        <scheme val="none"/>
      </font>
      <numFmt numFmtId="0" formatCode="General"/>
      <alignment horizontal="general" vertical="bottom" wrapText="0" readingOrder="0"/>
      <border outline="0">
        <bottom/>
      </border>
    </odxf>
    <ndxf>
      <font>
        <sz val="7"/>
        <color auto="1"/>
        <name val="Open Sans"/>
        <scheme val="none"/>
      </font>
      <numFmt numFmtId="3" formatCode="#,##0"/>
      <alignment horizontal="right" vertical="center" wrapText="1" readingOrder="0"/>
      <border outline="0">
        <bottom style="thin">
          <color rgb="FFC00000"/>
        </bottom>
      </border>
    </ndxf>
  </rcc>
  <rfmt sheetId="18" s="1" sqref="AC15" start="0" length="0">
    <dxf>
      <font>
        <sz val="11"/>
        <color theme="1"/>
        <name val="Open Sans"/>
        <scheme val="none"/>
      </font>
      <numFmt numFmtId="0" formatCode="General"/>
    </dxf>
  </rfmt>
  <rcc rId="2213" sId="18" odxf="1" dxf="1">
    <oc r="C16" t="inlineStr">
      <is>
        <r>
          <t xml:space="preserve">Aktywa netto funduszy inwestycyjnych </t>
        </r>
        <r>
          <rPr>
            <vertAlign val="superscript"/>
            <sz val="7"/>
            <color theme="1"/>
            <rFont val="Open Sans"/>
            <family val="2"/>
            <charset val="238"/>
          </rPr>
          <t>3)</t>
        </r>
      </is>
    </oc>
    <nc r="C16" t="inlineStr">
      <is>
        <t xml:space="preserve">Wybrane dane pozabilansowe </t>
      </is>
    </nc>
    <odxf>
      <font>
        <b val="0"/>
        <sz val="7"/>
        <name val="Open Sans"/>
        <scheme val="none"/>
      </font>
      <alignment horizontal="left" vertical="top" readingOrder="0"/>
      <border outline="0">
        <bottom style="thin">
          <color rgb="FFCC0000"/>
        </bottom>
      </border>
    </odxf>
    <ndxf>
      <font>
        <b/>
        <sz val="7"/>
        <color rgb="FFC00000"/>
        <name val="Open Sans"/>
        <scheme val="none"/>
      </font>
      <alignment horizontal="general" vertical="center" readingOrder="0"/>
      <border outline="0">
        <bottom style="medium">
          <color rgb="FFCC0000"/>
        </bottom>
      </border>
    </ndxf>
  </rcc>
  <rcc rId="2214" sId="18" odxf="1" dxf="1">
    <oc r="D16" t="inlineStr">
      <is>
        <r>
          <t xml:space="preserve">Net assets in mutual funds </t>
        </r>
        <r>
          <rPr>
            <vertAlign val="superscript"/>
            <sz val="7"/>
            <color theme="1"/>
            <rFont val="Open Sans"/>
            <family val="2"/>
            <charset val="238"/>
          </rPr>
          <t>3)</t>
        </r>
      </is>
    </oc>
    <nc r="D16" t="inlineStr">
      <is>
        <t xml:space="preserve">Selected off-balance sheet data </t>
      </is>
    </nc>
    <odxf>
      <font>
        <b val="0"/>
        <sz val="7"/>
        <name val="Open Sans"/>
        <scheme val="none"/>
      </font>
      <alignment horizontal="left" vertical="top" readingOrder="0"/>
      <border outline="0">
        <bottom style="thin">
          <color rgb="FFCC0000"/>
        </bottom>
      </border>
    </odxf>
    <ndxf>
      <font>
        <b/>
        <sz val="7"/>
        <color rgb="FFC00000"/>
        <name val="Open Sans"/>
        <scheme val="none"/>
      </font>
      <alignment horizontal="general" vertical="center" readingOrder="0"/>
      <border outline="0">
        <bottom style="medium">
          <color rgb="FFCC0000"/>
        </bottom>
      </border>
    </ndxf>
  </rcc>
  <rcc rId="2215" sId="18" odxf="1" dxf="1">
    <oc r="E16" t="inlineStr">
      <is>
        <t xml:space="preserve">tys. zł </t>
      </is>
    </oc>
    <nc r="E16"/>
    <odxf>
      <font>
        <b val="0"/>
        <sz val="7"/>
        <name val="Open Sans"/>
        <scheme val="none"/>
      </font>
      <alignment horizontal="right" readingOrder="0"/>
      <border outline="0">
        <bottom style="thin">
          <color rgb="FFCC0000"/>
        </bottom>
      </border>
    </odxf>
    <ndxf>
      <font>
        <b/>
        <sz val="7"/>
        <color rgb="FFC00000"/>
        <name val="Open Sans"/>
        <scheme val="none"/>
      </font>
      <alignment horizontal="general" readingOrder="0"/>
      <border outline="0">
        <bottom style="medium">
          <color rgb="FFCC0000"/>
        </bottom>
      </border>
    </ndxf>
  </rcc>
  <rcc rId="2216" sId="18" odxf="1" dxf="1">
    <oc r="F16" t="inlineStr">
      <is>
        <t>PLN k</t>
      </is>
    </oc>
    <nc r="F16"/>
    <odxf>
      <font>
        <b val="0"/>
        <sz val="7"/>
        <name val="Open Sans"/>
        <scheme val="none"/>
      </font>
      <alignment horizontal="right" readingOrder="0"/>
      <border outline="0">
        <bottom style="thin">
          <color rgb="FFCC0000"/>
        </bottom>
      </border>
    </odxf>
    <ndxf>
      <font>
        <b/>
        <sz val="7"/>
        <color rgb="FFC00000"/>
        <name val="Open Sans"/>
        <scheme val="none"/>
      </font>
      <alignment horizontal="general" readingOrder="0"/>
      <border outline="0">
        <bottom style="medium">
          <color rgb="FFCC0000"/>
        </bottom>
      </border>
    </ndxf>
  </rcc>
  <rcc rId="2217" sId="18" odxf="1" dxf="1">
    <oc r="G16">
      <v>14019968</v>
    </oc>
    <nc r="G16" t="inlineStr">
      <is>
        <t xml:space="preserve">31.03.2017 </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18" sId="18" odxf="1" dxf="1">
    <oc r="H16">
      <v>14869743</v>
    </oc>
    <nc r="H16" t="inlineStr">
      <is>
        <t>30.06.2017</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19" sId="18" odxf="1" dxf="1">
    <oc r="I16">
      <v>15566830</v>
    </oc>
    <nc r="I16" t="inlineStr">
      <is>
        <t>30.09.2017</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20" sId="18" odxf="1" dxf="1">
    <oc r="J16">
      <v>15996843</v>
    </oc>
    <nc r="J16" t="inlineStr">
      <is>
        <t xml:space="preserve">31.12.2017 </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21" sId="18" odxf="1" dxf="1">
    <oc r="K16">
      <v>16431222</v>
    </oc>
    <nc r="K16" t="inlineStr">
      <is>
        <t xml:space="preserve">31.03.2018 </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22" sId="18" odxf="1" dxf="1">
    <oc r="L16">
      <v>16329736</v>
    </oc>
    <nc r="L16" t="inlineStr">
      <is>
        <t>30.06.2018</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23" sId="18" odxf="1" dxf="1">
    <oc r="M16">
      <v>16199060</v>
    </oc>
    <nc r="M16" t="inlineStr">
      <is>
        <t>30.09.2018</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24" sId="18" odxf="1" dxf="1">
    <oc r="N16">
      <v>15057490</v>
    </oc>
    <nc r="N16" t="inlineStr">
      <is>
        <t xml:space="preserve">31.12.2018 </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25" sId="18" odxf="1" dxf="1">
    <oc r="O16">
      <v>15380567</v>
    </oc>
    <nc r="O16" t="inlineStr">
      <is>
        <t xml:space="preserve">31.03.2019 </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26" sId="18" odxf="1" dxf="1">
    <oc r="P16">
      <v>15840643</v>
    </oc>
    <nc r="P16" t="inlineStr">
      <is>
        <t xml:space="preserve">30.06.2019 </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27" sId="18" odxf="1" dxf="1">
    <oc r="Q16">
      <v>16319225</v>
    </oc>
    <nc r="Q16" t="inlineStr">
      <is>
        <t xml:space="preserve">30.09.2019 </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28" sId="18" odxf="1" dxf="1">
    <oc r="R16">
      <v>16919956</v>
    </oc>
    <nc r="R16" t="inlineStr">
      <is>
        <t xml:space="preserve">30.09.2019 </t>
      </is>
    </nc>
    <odxf>
      <font>
        <b val="0"/>
        <sz val="7"/>
        <color auto="1"/>
        <name val="Open Sans"/>
        <scheme val="none"/>
      </font>
      <numFmt numFmtId="3" formatCode="#,##0"/>
      <border outline="0">
        <bottom style="thin">
          <color rgb="FFCC0000"/>
        </bottom>
      </border>
    </odxf>
    <ndxf>
      <font>
        <b/>
        <sz val="7"/>
        <color rgb="FFC00000"/>
        <name val="Open Sans"/>
        <scheme val="none"/>
      </font>
      <numFmt numFmtId="0" formatCode="General"/>
      <border outline="0">
        <bottom style="medium">
          <color rgb="FFCC0000"/>
        </bottom>
      </border>
    </ndxf>
  </rcc>
  <rcc rId="2229" sId="18" odxf="1" dxf="1" numFmtId="19">
    <oc r="S16">
      <v>12020262</v>
    </oc>
    <nc r="S16">
      <f>S3</f>
    </nc>
    <odxf>
      <font>
        <b val="0"/>
        <sz val="7"/>
        <color auto="1"/>
        <name val="Open Sans"/>
        <scheme val="none"/>
      </font>
      <numFmt numFmtId="3" formatCode="#,##0"/>
      <border outline="0">
        <bottom style="thin">
          <color rgb="FFCC0000"/>
        </bottom>
      </border>
    </odxf>
    <ndxf>
      <font>
        <b/>
        <sz val="7"/>
        <color rgb="FFC00000"/>
        <name val="Open Sans"/>
        <scheme val="none"/>
      </font>
      <numFmt numFmtId="19" formatCode="dd/mm/yyyy"/>
      <border outline="0">
        <bottom style="medium">
          <color rgb="FFCC0000"/>
        </bottom>
      </border>
    </ndxf>
  </rcc>
  <rcc rId="2230" sId="18" odxf="1" dxf="1" numFmtId="19">
    <nc r="T16">
      <v>44012</v>
    </nc>
    <odxf>
      <font>
        <b val="0"/>
        <name val="Open Sans"/>
        <scheme val="none"/>
      </font>
      <numFmt numFmtId="0" formatCode="General"/>
      <alignment horizontal="general" vertical="bottom" wrapText="0" readingOrder="0"/>
      <border outline="0">
        <bottom/>
      </border>
    </odxf>
    <ndxf>
      <font>
        <b/>
        <sz val="7"/>
        <color rgb="FFC00000"/>
        <name val="Open Sans"/>
        <scheme val="none"/>
      </font>
      <numFmt numFmtId="19" formatCode="dd/mm/yyyy"/>
      <alignment horizontal="right" vertical="center" wrapText="1" readingOrder="0"/>
      <border outline="0">
        <bottom style="medium">
          <color rgb="FFCC0000"/>
        </bottom>
      </border>
    </ndxf>
  </rcc>
  <rfmt sheetId="18" s="1" sqref="AC16" start="0" length="0">
    <dxf>
      <font>
        <sz val="11"/>
        <color theme="1"/>
        <name val="Open Sans"/>
        <scheme val="none"/>
      </font>
      <numFmt numFmtId="0" formatCode="General"/>
    </dxf>
  </rfmt>
  <rcc rId="2231" sId="18" odxf="1" dxf="1">
    <nc r="C17" t="inlineStr">
      <is>
        <r>
          <t xml:space="preserve">Aktywa netto funduszy inwestycyjnych </t>
        </r>
        <r>
          <rPr>
            <vertAlign val="superscript"/>
            <sz val="7"/>
            <color theme="1"/>
            <rFont val="Open Sans"/>
            <family val="2"/>
            <charset val="238"/>
          </rPr>
          <t>4)</t>
        </r>
      </is>
    </nc>
    <odxf>
      <fill>
        <patternFill>
          <bgColor theme="0"/>
        </patternFill>
      </fill>
      <alignment vertical="center" readingOrder="0"/>
      <border outline="0">
        <bottom/>
      </border>
    </odxf>
    <ndxf>
      <fill>
        <patternFill>
          <bgColor rgb="FFFFFFFF"/>
        </patternFill>
      </fill>
      <alignment vertical="top" readingOrder="0"/>
      <border outline="0">
        <bottom style="thin">
          <color rgb="FFCC0000"/>
        </bottom>
      </border>
    </ndxf>
  </rcc>
  <rcc rId="2232" sId="18" odxf="1" dxf="1">
    <nc r="D17" t="inlineStr">
      <is>
        <r>
          <t xml:space="preserve">Net assets in mutual funds </t>
        </r>
        <r>
          <rPr>
            <vertAlign val="superscript"/>
            <sz val="7"/>
            <color theme="1"/>
            <rFont val="Open Sans"/>
            <family val="2"/>
            <charset val="238"/>
          </rPr>
          <t>4)</t>
        </r>
      </is>
    </nc>
    <odxf>
      <fill>
        <patternFill>
          <bgColor theme="0"/>
        </patternFill>
      </fill>
      <alignment vertical="center" readingOrder="0"/>
      <border outline="0">
        <bottom/>
      </border>
    </odxf>
    <ndxf>
      <fill>
        <patternFill>
          <bgColor rgb="FFFFFFFF"/>
        </patternFill>
      </fill>
      <alignment vertical="top" readingOrder="0"/>
      <border outline="0">
        <bottom style="thin">
          <color rgb="FFCC0000"/>
        </bottom>
      </border>
    </ndxf>
  </rcc>
  <rcc rId="2233" sId="18" odxf="1" dxf="1">
    <nc r="E17" t="inlineStr">
      <is>
        <t xml:space="preserve">tys. zł </t>
      </is>
    </nc>
    <odxf>
      <fill>
        <patternFill>
          <bgColor theme="0"/>
        </patternFill>
      </fill>
      <alignment horizontal="left" readingOrder="0"/>
      <border outline="0">
        <bottom/>
      </border>
    </odxf>
    <ndxf>
      <fill>
        <patternFill>
          <bgColor rgb="FFFFFFFF"/>
        </patternFill>
      </fill>
      <alignment horizontal="right" readingOrder="0"/>
      <border outline="0">
        <bottom style="thin">
          <color rgb="FFCC0000"/>
        </bottom>
      </border>
    </ndxf>
  </rcc>
  <rcc rId="2234" sId="18" odxf="1" dxf="1">
    <nc r="F17" t="inlineStr">
      <is>
        <t>PLN k</t>
      </is>
    </nc>
    <odxf>
      <fill>
        <patternFill>
          <bgColor theme="0"/>
        </patternFill>
      </fill>
      <alignment horizontal="left" readingOrder="0"/>
      <border outline="0">
        <bottom/>
      </border>
    </odxf>
    <ndxf>
      <fill>
        <patternFill>
          <bgColor rgb="FFFFFFFF"/>
        </patternFill>
      </fill>
      <alignment horizontal="right" readingOrder="0"/>
      <border outline="0">
        <bottom style="thin">
          <color rgb="FFCC0000"/>
        </bottom>
      </border>
    </ndxf>
  </rcc>
  <rcc rId="2235" sId="18" odxf="1" dxf="1" numFmtId="4">
    <nc r="G17">
      <v>14019968</v>
    </nc>
    <odxf>
      <font>
        <sz val="7"/>
        <color rgb="FFFF0000"/>
        <name val="Open Sans"/>
        <scheme val="none"/>
      </font>
      <border outline="0">
        <bottom/>
      </border>
    </odxf>
    <ndxf>
      <font>
        <sz val="7"/>
        <color auto="1"/>
        <name val="Open Sans"/>
        <scheme val="none"/>
      </font>
      <border outline="0">
        <bottom style="thin">
          <color rgb="FFCC0000"/>
        </bottom>
      </border>
    </ndxf>
  </rcc>
  <rcc rId="2236" sId="18" odxf="1" dxf="1" numFmtId="4">
    <nc r="H17">
      <v>14869743</v>
    </nc>
    <odxf>
      <font>
        <sz val="7"/>
        <color rgb="FFFF0000"/>
        <name val="Open Sans"/>
        <scheme val="none"/>
      </font>
      <border outline="0">
        <bottom/>
      </border>
    </odxf>
    <ndxf>
      <font>
        <sz val="7"/>
        <color auto="1"/>
        <name val="Open Sans"/>
        <scheme val="none"/>
      </font>
      <border outline="0">
        <bottom style="thin">
          <color rgb="FFCC0000"/>
        </bottom>
      </border>
    </ndxf>
  </rcc>
  <rcc rId="2237" sId="18" odxf="1" dxf="1" numFmtId="4">
    <nc r="I17">
      <v>15566830</v>
    </nc>
    <odxf>
      <font>
        <sz val="7"/>
        <color rgb="FFFF0000"/>
        <name val="Open Sans"/>
        <scheme val="none"/>
      </font>
      <border outline="0">
        <bottom/>
      </border>
    </odxf>
    <ndxf>
      <font>
        <sz val="7"/>
        <color auto="1"/>
        <name val="Open Sans"/>
        <scheme val="none"/>
      </font>
      <border outline="0">
        <bottom style="thin">
          <color rgb="FFCC0000"/>
        </bottom>
      </border>
    </ndxf>
  </rcc>
  <rcc rId="2238" sId="18" odxf="1" dxf="1" numFmtId="4">
    <nc r="J17">
      <v>15996843</v>
    </nc>
    <odxf>
      <font>
        <sz val="7"/>
        <color rgb="FFFF0000"/>
        <name val="Open Sans"/>
        <scheme val="none"/>
      </font>
      <border outline="0">
        <bottom/>
      </border>
    </odxf>
    <ndxf>
      <font>
        <sz val="7"/>
        <color auto="1"/>
        <name val="Open Sans"/>
        <scheme val="none"/>
      </font>
      <border outline="0">
        <bottom style="thin">
          <color rgb="FFCC0000"/>
        </bottom>
      </border>
    </ndxf>
  </rcc>
  <rcc rId="2239" sId="18" odxf="1" dxf="1" numFmtId="4">
    <nc r="K17">
      <v>16431222</v>
    </nc>
    <odxf>
      <font>
        <sz val="7"/>
        <color rgb="FFFF0000"/>
        <name val="Open Sans"/>
        <scheme val="none"/>
      </font>
      <border outline="0">
        <bottom/>
      </border>
    </odxf>
    <ndxf>
      <font>
        <sz val="7"/>
        <color auto="1"/>
        <name val="Open Sans"/>
        <scheme val="none"/>
      </font>
      <border outline="0">
        <bottom style="thin">
          <color rgb="FFCC0000"/>
        </bottom>
      </border>
    </ndxf>
  </rcc>
  <rcc rId="2240" sId="18" odxf="1" dxf="1" numFmtId="4">
    <nc r="L17">
      <v>16329736</v>
    </nc>
    <odxf>
      <font>
        <sz val="7"/>
        <color rgb="FFFF0000"/>
        <name val="Open Sans"/>
        <scheme val="none"/>
      </font>
      <border outline="0">
        <bottom/>
      </border>
    </odxf>
    <ndxf>
      <font>
        <sz val="7"/>
        <color auto="1"/>
        <name val="Open Sans"/>
        <scheme val="none"/>
      </font>
      <border outline="0">
        <bottom style="thin">
          <color rgb="FFCC0000"/>
        </bottom>
      </border>
    </ndxf>
  </rcc>
  <rcc rId="2241" sId="18" odxf="1" dxf="1" numFmtId="4">
    <nc r="M17">
      <v>16199060</v>
    </nc>
    <odxf>
      <font>
        <sz val="7"/>
        <color rgb="FFFF0000"/>
        <name val="Open Sans"/>
        <scheme val="none"/>
      </font>
      <border outline="0">
        <bottom/>
      </border>
    </odxf>
    <ndxf>
      <font>
        <sz val="7"/>
        <color auto="1"/>
        <name val="Open Sans"/>
        <scheme val="none"/>
      </font>
      <border outline="0">
        <bottom style="thin">
          <color rgb="FFCC0000"/>
        </bottom>
      </border>
    </ndxf>
  </rcc>
  <rcc rId="2242" sId="18" odxf="1" dxf="1" numFmtId="4">
    <nc r="N17">
      <v>15057490</v>
    </nc>
    <odxf>
      <font>
        <sz val="7"/>
        <color rgb="FFFF0000"/>
        <name val="Open Sans"/>
        <scheme val="none"/>
      </font>
      <border outline="0">
        <bottom/>
      </border>
    </odxf>
    <ndxf>
      <font>
        <sz val="7"/>
        <color auto="1"/>
        <name val="Open Sans"/>
        <scheme val="none"/>
      </font>
      <border outline="0">
        <bottom style="thin">
          <color rgb="FFCC0000"/>
        </bottom>
      </border>
    </ndxf>
  </rcc>
  <rcc rId="2243" sId="18" odxf="1" dxf="1" numFmtId="4">
    <nc r="O17">
      <v>15380567</v>
    </nc>
    <odxf>
      <font>
        <sz val="7"/>
        <color rgb="FFFF0000"/>
        <name val="Open Sans"/>
        <scheme val="none"/>
      </font>
      <border outline="0">
        <bottom/>
      </border>
    </odxf>
    <ndxf>
      <font>
        <sz val="7"/>
        <color auto="1"/>
        <name val="Open Sans"/>
        <scheme val="none"/>
      </font>
      <border outline="0">
        <bottom style="thin">
          <color rgb="FFCC0000"/>
        </bottom>
      </border>
    </ndxf>
  </rcc>
  <rcc rId="2244" sId="18" odxf="1" dxf="1" numFmtId="4">
    <nc r="P17">
      <v>15840643</v>
    </nc>
    <odxf>
      <font>
        <sz val="7"/>
        <color rgb="FFFF0000"/>
        <name val="Open Sans"/>
        <scheme val="none"/>
      </font>
      <border outline="0">
        <bottom/>
      </border>
    </odxf>
    <ndxf>
      <font>
        <sz val="7"/>
        <color auto="1"/>
        <name val="Open Sans"/>
        <scheme val="none"/>
      </font>
      <border outline="0">
        <bottom style="thin">
          <color rgb="FFCC0000"/>
        </bottom>
      </border>
    </ndxf>
  </rcc>
  <rcc rId="2245" sId="18" odxf="1" dxf="1" numFmtId="4">
    <nc r="Q17">
      <v>16319225</v>
    </nc>
    <odxf>
      <font>
        <sz val="7"/>
        <color rgb="FFFF0000"/>
        <name val="Open Sans"/>
        <scheme val="none"/>
      </font>
      <border outline="0">
        <bottom/>
      </border>
    </odxf>
    <ndxf>
      <font>
        <sz val="7"/>
        <color auto="1"/>
        <name val="Open Sans"/>
        <scheme val="none"/>
      </font>
      <border outline="0">
        <bottom style="thin">
          <color rgb="FFCC0000"/>
        </bottom>
      </border>
    </ndxf>
  </rcc>
  <rcc rId="2246" sId="18" odxf="1" dxf="1" numFmtId="4">
    <nc r="R17">
      <v>16919956</v>
    </nc>
    <odxf>
      <font>
        <sz val="7"/>
        <color rgb="FFFF0000"/>
        <name val="Open Sans"/>
        <scheme val="none"/>
      </font>
      <border outline="0">
        <bottom/>
      </border>
    </odxf>
    <ndxf>
      <font>
        <sz val="7"/>
        <color auto="1"/>
        <name val="Open Sans"/>
        <scheme val="none"/>
      </font>
      <border outline="0">
        <bottom style="thin">
          <color rgb="FFCC0000"/>
        </bottom>
      </border>
    </ndxf>
  </rcc>
  <rcc rId="2247" sId="18" odxf="1" dxf="1" numFmtId="4">
    <nc r="S17">
      <v>12020262</v>
    </nc>
    <odxf>
      <font>
        <sz val="7"/>
        <color rgb="FFFF0000"/>
        <name val="Open Sans"/>
        <scheme val="none"/>
      </font>
      <border outline="0">
        <bottom/>
      </border>
    </odxf>
    <ndxf>
      <font>
        <sz val="7"/>
        <color auto="1"/>
        <name val="Open Sans"/>
        <scheme val="none"/>
      </font>
      <border outline="0">
        <bottom style="thin">
          <color rgb="FFCC0000"/>
        </bottom>
      </border>
    </ndxf>
  </rcc>
  <rcc rId="2248" sId="18" odxf="1" dxf="1" numFmtId="4">
    <nc r="T17">
      <v>13064578</v>
    </nc>
    <odxf>
      <font>
        <name val="Open Sans"/>
        <scheme val="none"/>
      </font>
      <numFmt numFmtId="0" formatCode="General"/>
      <alignment horizontal="general" vertical="bottom" wrapText="0" readingOrder="0"/>
      <border outline="0">
        <bottom/>
      </border>
    </odxf>
    <ndxf>
      <font>
        <sz val="7"/>
        <color auto="1"/>
        <name val="Open Sans"/>
        <scheme val="none"/>
      </font>
      <numFmt numFmtId="3" formatCode="#,##0"/>
      <alignment horizontal="right" vertical="center" wrapText="1" readingOrder="0"/>
      <border outline="0">
        <bottom style="thin">
          <color rgb="FFCC0000"/>
        </bottom>
      </border>
    </ndxf>
  </rcc>
  <rfmt sheetId="18" s="1" sqref="V17" start="0" length="0">
    <dxf>
      <font>
        <sz val="11"/>
        <color theme="1"/>
        <name val="Calibri"/>
        <scheme val="minor"/>
      </font>
      <numFmt numFmtId="3" formatCode="#,##0"/>
    </dxf>
  </rfmt>
  <rfmt sheetId="18" s="1" sqref="W17" start="0" length="0">
    <dxf>
      <font>
        <sz val="11"/>
        <color theme="1"/>
        <name val="Calibri"/>
        <scheme val="minor"/>
      </font>
      <numFmt numFmtId="3" formatCode="#,##0"/>
    </dxf>
  </rfmt>
  <rfmt sheetId="18" s="1" sqref="X17" start="0" length="0">
    <dxf>
      <font>
        <sz val="11"/>
        <color theme="1"/>
        <name val="Calibri"/>
        <scheme val="minor"/>
      </font>
      <numFmt numFmtId="3" formatCode="#,##0"/>
    </dxf>
  </rfmt>
  <rfmt sheetId="18" s="1" sqref="Y17" start="0" length="0">
    <dxf>
      <font>
        <sz val="11"/>
        <color theme="1"/>
        <name val="Calibri"/>
        <scheme val="minor"/>
      </font>
      <numFmt numFmtId="3" formatCode="#,##0"/>
    </dxf>
  </rfmt>
  <rfmt sheetId="18" s="1" sqref="Z17" start="0" length="0">
    <dxf>
      <font>
        <sz val="11"/>
        <color theme="1"/>
        <name val="Calibri"/>
        <scheme val="minor"/>
      </font>
      <numFmt numFmtId="3" formatCode="#,##0"/>
    </dxf>
  </rfmt>
  <rfmt sheetId="18" s="1" sqref="AA17" start="0" length="0">
    <dxf>
      <font>
        <sz val="11"/>
        <color theme="1"/>
        <name val="Calibri"/>
        <scheme val="minor"/>
      </font>
      <numFmt numFmtId="3" formatCode="#,##0"/>
    </dxf>
  </rfmt>
  <rfmt sheetId="18" s="1" sqref="AB17" start="0" length="0">
    <dxf>
      <font>
        <sz val="11"/>
        <color theme="1"/>
        <name val="Calibri"/>
        <scheme val="minor"/>
      </font>
      <numFmt numFmtId="3" formatCode="#,##0"/>
    </dxf>
  </rfmt>
  <rfmt sheetId="18" sqref="A18" start="0" length="0">
    <dxf>
      <alignment horizontal="general" vertical="bottom" readingOrder="0"/>
    </dxf>
  </rfmt>
  <rcc rId="2249" sId="18" odxf="1" s="1" dxf="1">
    <oc r="B18" t="inlineStr">
      <is>
        <r>
          <t>1)</t>
        </r>
        <r>
          <rPr>
            <i/>
            <sz val="7"/>
            <color theme="1"/>
            <rFont val="Times New Roman"/>
            <family val="1"/>
            <charset val="238"/>
          </rPr>
          <t>     </t>
        </r>
      </is>
    </oc>
    <nc r="B18"/>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right/>
        <top/>
        <bottom/>
      </border>
      <protection locked="1" hidden="0"/>
    </odxf>
    <ndxf>
      <font>
        <i val="0"/>
        <sz val="11"/>
        <color theme="1"/>
        <name val="Open Sans"/>
        <scheme val="none"/>
      </font>
      <alignment horizontal="general" vertical="bottom" indent="0" readingOrder="0"/>
    </ndxf>
  </rcc>
  <rcc rId="2250" sId="18" odxf="1" s="1" dxf="1">
    <oc r="C18" t="inlineStr">
      <is>
        <t xml:space="preserve">Zarejestrowani klienci bankowości internetowej i mobilnej Santander Bank Polska S.A. </t>
      </is>
    </oc>
    <nc r="C18"/>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0" justifyLastLine="0" shrinkToFit="1" readingOrder="0"/>
      <border diagonalUp="0" diagonalDown="0" outline="0">
        <left/>
        <right/>
        <top/>
        <bottom/>
      </border>
      <protection locked="1" hidden="0"/>
    </odxf>
    <ndxf>
      <font>
        <i val="0"/>
        <sz val="7"/>
        <color theme="1"/>
        <name val="Open Sans"/>
        <scheme val="none"/>
      </font>
      <fill>
        <patternFill patternType="solid">
          <bgColor theme="0"/>
        </patternFill>
      </fill>
      <alignment shrinkToFit="0" readingOrder="0"/>
    </ndxf>
  </rcc>
  <rcc rId="2251" sId="18" odxf="1" s="1" dxf="1">
    <oc r="D18" t="inlineStr">
      <is>
        <t xml:space="preserve">Registered customers of internet and mobile banking services of Santander Bank Polska S.A. </t>
      </is>
    </oc>
    <nc r="D18"/>
    <odxf>
      <font>
        <b val="0"/>
        <i/>
        <strike val="0"/>
        <condense val="0"/>
        <extend val="0"/>
        <outline val="0"/>
        <shadow val="0"/>
        <u val="none"/>
        <vertAlign val="baseline"/>
        <sz val="6"/>
        <color theme="1"/>
        <name val="Open Sans"/>
        <scheme val="none"/>
      </font>
      <numFmt numFmtId="0" formatCode="General"/>
      <fill>
        <patternFill patternType="none">
          <fgColor indexed="64"/>
          <bgColor indexed="65"/>
        </patternFill>
      </fill>
      <alignment horizontal="left" vertical="center" textRotation="0" wrapText="1" indent="1" justifyLastLine="0" shrinkToFit="1" readingOrder="0"/>
      <border diagonalUp="0" diagonalDown="0" outline="0">
        <left/>
        <right/>
        <top/>
        <bottom/>
      </border>
      <protection locked="1" hidden="0"/>
    </odxf>
    <ndxf>
      <font>
        <i val="0"/>
        <sz val="7"/>
        <color theme="1"/>
        <name val="Open Sans"/>
        <scheme val="none"/>
      </font>
      <fill>
        <patternFill patternType="solid">
          <bgColor theme="0"/>
        </patternFill>
      </fill>
      <alignment indent="0" shrinkToFit="0" readingOrder="0"/>
    </ndxf>
  </rcc>
  <rfmt sheetId="18" sqref="E18" start="0" length="0">
    <dxf>
      <font>
        <sz val="7"/>
        <name val="Open Sans"/>
        <scheme val="none"/>
      </font>
      <fill>
        <patternFill patternType="solid">
          <bgColor theme="0"/>
        </patternFill>
      </fill>
      <alignment horizontal="left" vertical="center" wrapText="1" readingOrder="0"/>
    </dxf>
  </rfmt>
  <rfmt sheetId="18" sqref="F18" start="0" length="0">
    <dxf>
      <font>
        <sz val="7"/>
        <name val="Open Sans"/>
        <scheme val="none"/>
      </font>
      <fill>
        <patternFill patternType="solid">
          <bgColor theme="0"/>
        </patternFill>
      </fill>
      <alignment horizontal="left" vertical="center" wrapText="1" readingOrder="0"/>
    </dxf>
  </rfmt>
  <rfmt sheetId="18" sqref="G18" start="0" length="0">
    <dxf>
      <font>
        <sz val="7"/>
        <color rgb="FFFF0000"/>
        <name val="Open Sans"/>
        <scheme val="none"/>
      </font>
      <numFmt numFmtId="3" formatCode="#,##0"/>
      <alignment horizontal="right" vertical="center" wrapText="1" readingOrder="0"/>
    </dxf>
  </rfmt>
  <rfmt sheetId="18" sqref="H18" start="0" length="0">
    <dxf>
      <font>
        <sz val="7"/>
        <color rgb="FFFF0000"/>
        <name val="Open Sans"/>
        <scheme val="none"/>
      </font>
      <numFmt numFmtId="3" formatCode="#,##0"/>
      <alignment horizontal="right" vertical="center" wrapText="1" readingOrder="0"/>
    </dxf>
  </rfmt>
  <rfmt sheetId="18" sqref="I18" start="0" length="0">
    <dxf>
      <font>
        <sz val="7"/>
        <color rgb="FFFF0000"/>
        <name val="Open Sans"/>
        <scheme val="none"/>
      </font>
      <numFmt numFmtId="3" formatCode="#,##0"/>
      <alignment horizontal="right" vertical="center" wrapText="1" readingOrder="0"/>
    </dxf>
  </rfmt>
  <rfmt sheetId="18" sqref="J18" start="0" length="0">
    <dxf>
      <font>
        <sz val="7"/>
        <color rgb="FFFF0000"/>
        <name val="Open Sans"/>
        <scheme val="none"/>
      </font>
      <numFmt numFmtId="3" formatCode="#,##0"/>
      <alignment horizontal="right" vertical="center" wrapText="1" readingOrder="0"/>
    </dxf>
  </rfmt>
  <rfmt sheetId="18" sqref="K18" start="0" length="0">
    <dxf>
      <font>
        <sz val="7"/>
        <color rgb="FFFF0000"/>
        <name val="Open Sans"/>
        <scheme val="none"/>
      </font>
      <numFmt numFmtId="3" formatCode="#,##0"/>
      <alignment horizontal="right" vertical="center" wrapText="1" readingOrder="0"/>
    </dxf>
  </rfmt>
  <rfmt sheetId="18" sqref="L18" start="0" length="0">
    <dxf>
      <font>
        <sz val="7"/>
        <color rgb="FFFF0000"/>
        <name val="Open Sans"/>
        <scheme val="none"/>
      </font>
      <numFmt numFmtId="3" formatCode="#,##0"/>
      <alignment horizontal="right" vertical="center" wrapText="1" readingOrder="0"/>
    </dxf>
  </rfmt>
  <rfmt sheetId="18" sqref="M18" start="0" length="0">
    <dxf>
      <font>
        <sz val="7"/>
        <color rgb="FFFF0000"/>
        <name val="Open Sans"/>
        <scheme val="none"/>
      </font>
      <numFmt numFmtId="3" formatCode="#,##0"/>
      <alignment horizontal="right" vertical="center" wrapText="1" readingOrder="0"/>
    </dxf>
  </rfmt>
  <rfmt sheetId="18" sqref="N18" start="0" length="0">
    <dxf>
      <font>
        <sz val="7"/>
        <color rgb="FFFF0000"/>
        <name val="Open Sans"/>
        <scheme val="none"/>
      </font>
      <numFmt numFmtId="3" formatCode="#,##0"/>
      <alignment horizontal="right" vertical="center" wrapText="1" readingOrder="0"/>
    </dxf>
  </rfmt>
  <rfmt sheetId="18" sqref="O18" start="0" length="0">
    <dxf>
      <font>
        <sz val="7"/>
        <color rgb="FFFF0000"/>
        <name val="Open Sans"/>
        <scheme val="none"/>
      </font>
      <numFmt numFmtId="3" formatCode="#,##0"/>
      <alignment horizontal="right" vertical="center" wrapText="1" readingOrder="0"/>
    </dxf>
  </rfmt>
  <rfmt sheetId="18" sqref="P18" start="0" length="0">
    <dxf>
      <font>
        <sz val="7"/>
        <color rgb="FFFF0000"/>
        <name val="Open Sans"/>
        <scheme val="none"/>
      </font>
      <numFmt numFmtId="3" formatCode="#,##0"/>
      <alignment horizontal="right" vertical="center" wrapText="1" readingOrder="0"/>
    </dxf>
  </rfmt>
  <rfmt sheetId="18" sqref="Q18" start="0" length="0">
    <dxf>
      <font>
        <sz val="7"/>
        <color rgb="FFFF0000"/>
        <name val="Open Sans"/>
        <scheme val="none"/>
      </font>
      <numFmt numFmtId="3" formatCode="#,##0"/>
      <alignment horizontal="right" vertical="center" wrapText="1" readingOrder="0"/>
    </dxf>
  </rfmt>
  <rfmt sheetId="18" sqref="R18" start="0" length="0">
    <dxf>
      <font>
        <sz val="7"/>
        <color rgb="FFFF0000"/>
        <name val="Open Sans"/>
        <scheme val="none"/>
      </font>
      <numFmt numFmtId="3" formatCode="#,##0"/>
      <alignment horizontal="right" vertical="center" wrapText="1" readingOrder="0"/>
    </dxf>
  </rfmt>
  <rfmt sheetId="18" sqref="S18" start="0" length="0">
    <dxf>
      <font>
        <sz val="7"/>
        <color rgb="FFFF0000"/>
        <name val="Open Sans"/>
        <scheme val="none"/>
      </font>
      <numFmt numFmtId="3" formatCode="#,##0"/>
      <alignment horizontal="right" vertical="center" wrapText="1" readingOrder="0"/>
    </dxf>
  </rfmt>
  <rfmt sheetId="18" sqref="T18" start="0" length="0">
    <dxf>
      <font>
        <sz val="7"/>
        <color rgb="FFFF0000"/>
        <name val="Open Sans"/>
        <scheme val="none"/>
      </font>
      <numFmt numFmtId="3" formatCode="#,##0"/>
      <alignment horizontal="right" vertical="center" wrapText="1" readingOrder="0"/>
    </dxf>
  </rfmt>
  <rcc rId="2252" sId="18">
    <oc r="B19" t="inlineStr">
      <is>
        <r>
          <t>2)</t>
        </r>
        <r>
          <rPr>
            <i/>
            <sz val="7"/>
            <color theme="1"/>
            <rFont val="Times New Roman"/>
            <family val="1"/>
            <charset val="238"/>
          </rPr>
          <t>    </t>
        </r>
      </is>
    </oc>
    <nc r="B19" t="inlineStr">
      <is>
        <r>
          <t>1)</t>
        </r>
        <r>
          <rPr>
            <i/>
            <sz val="7"/>
            <color theme="1"/>
            <rFont val="Times New Roman"/>
            <family val="1"/>
            <charset val="238"/>
          </rPr>
          <t>     </t>
        </r>
      </is>
    </nc>
  </rcc>
  <rcc rId="2253" sId="18">
    <oc r="C19" t="inlineStr">
      <is>
        <t xml:space="preserve">Aktywni klienci bankowości elektronicznej Santander Bank Polska S.A., którzy w ostatnim miesiącu okresu sprawozdawczego przynajmniej raz zalogowali się do serwisu internetowego lub mobilnego. </t>
      </is>
    </oc>
    <nc r="C19" t="inlineStr">
      <is>
        <t xml:space="preserve">Zarejestrowani klienci bankowości internetowej i mobilnej Santander Bank Polska S.A. </t>
      </is>
    </nc>
  </rcc>
  <rcc rId="2254" sId="18">
    <oc r="D19" t="inlineStr">
      <is>
        <t>Active customers of electronic banking services of Santander Bank Polska S.A. who at least once used the service in the last month of the current reporting period.</t>
      </is>
    </oc>
    <nc r="D19" t="inlineStr">
      <is>
        <t xml:space="preserve">Registered customers of internet and mobile banking services of Santander Bank Polska S.A. </t>
      </is>
    </nc>
  </rcc>
  <rfmt sheetId="18" sqref="A20" start="0" length="0">
    <dxf>
      <alignment horizontal="right" vertical="top" readingOrder="0"/>
    </dxf>
  </rfmt>
  <rcc rId="2255" sId="18">
    <oc r="B20" t="inlineStr">
      <is>
        <t>3)</t>
      </is>
    </oc>
    <nc r="B20" t="inlineStr">
      <is>
        <r>
          <t>2)</t>
        </r>
        <r>
          <rPr>
            <i/>
            <sz val="7"/>
            <color theme="1"/>
            <rFont val="Times New Roman"/>
            <family val="1"/>
            <charset val="238"/>
          </rPr>
          <t>    </t>
        </r>
      </is>
    </nc>
  </rcc>
  <rcc rId="2256" sId="18">
    <oc r="C20" t="inlineStr">
      <is>
        <t>Aktywa netto funduszy inwestycyjnych zarządzanych przez Santander Towarzystwo Funduszy Inwestycyjnych S.A.</t>
      </is>
    </oc>
    <nc r="C20" t="inlineStr">
      <is>
        <t xml:space="preserve">Aktywni klienci bankowości elektronicznej Santander Bank Polska S.A., którzy w ostatnim miesiącu okresu sprawozdawczego przynajmniej raz zalogowali się do serwisu internetowego lub mobilnego. </t>
      </is>
    </nc>
  </rcc>
  <rcc rId="2257" sId="18">
    <oc r="D20" t="inlineStr">
      <is>
        <t>Net assets of mutual funds under management of Santander Towarzystwo Funduszy Inwestycyjnych S.A.</t>
      </is>
    </oc>
    <nc r="D20" t="inlineStr">
      <is>
        <t>Active customers of electronic banking services of Santander Bank Polska S.A. who at least once used the service in the last month of the current reporting period.</t>
      </is>
    </nc>
  </rcc>
  <rcc rId="2258" sId="18" odxf="1" s="1" dxf="1">
    <nc r="B21" t="inlineStr">
      <is>
        <t>3)</t>
      </is>
    </nc>
    <odxf>
      <font>
        <b val="0"/>
        <i val="0"/>
        <strike val="0"/>
        <condense val="0"/>
        <extend val="0"/>
        <outline val="0"/>
        <shadow val="0"/>
        <u val="none"/>
        <vertAlign val="baseline"/>
        <sz val="11"/>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left" vertical="center" readingOrder="0"/>
    </ndxf>
  </rcc>
  <rcc rId="2259" sId="18" odxf="1" s="1" dxf="1">
    <nc r="C21" t="inlineStr">
      <is>
        <t xml:space="preserve">Małe akwizycyjne jednostki Santander Bank Polska S.A. są raportowane odrębnie od końca 2019 r. </t>
      </is>
    </nc>
    <odxf>
      <font>
        <b val="0"/>
        <i val="0"/>
        <strike val="0"/>
        <condense val="0"/>
        <extend val="0"/>
        <outline val="0"/>
        <shadow val="0"/>
        <u val="none"/>
        <vertAlign val="baseline"/>
        <sz val="11"/>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left" vertical="center" wrapText="1" shrinkToFit="1" readingOrder="0"/>
    </ndxf>
  </rcc>
  <rcc rId="2260" sId="18" odxf="1" s="1" dxf="1">
    <nc r="D21" t="inlineStr">
      <is>
        <t xml:space="preserve">Small acquisition stands are reported separately, starting from end-2019 </t>
      </is>
    </nc>
    <odxf>
      <font>
        <b val="0"/>
        <i val="0"/>
        <strike val="0"/>
        <condense val="0"/>
        <extend val="0"/>
        <outline val="0"/>
        <shadow val="0"/>
        <u val="none"/>
        <vertAlign val="baseline"/>
        <sz val="11"/>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left" vertical="center" wrapText="1" indent="1" shrinkToFit="1" readingOrder="0"/>
    </ndxf>
  </rcc>
  <rfmt sheetId="18" sqref="G21" start="0" length="0">
    <dxf>
      <fill>
        <patternFill patternType="none">
          <bgColor indexed="65"/>
        </patternFill>
      </fill>
    </dxf>
  </rfmt>
  <rfmt sheetId="18" sqref="H21" start="0" length="0">
    <dxf>
      <font>
        <sz val="7"/>
        <name val="Open Sans"/>
        <scheme val="none"/>
      </font>
      <numFmt numFmtId="0" formatCode="General"/>
    </dxf>
  </rfmt>
  <rfmt sheetId="18" sqref="K21" start="0" length="0">
    <dxf>
      <font>
        <sz val="7"/>
        <name val="Open Sans"/>
        <scheme val="none"/>
      </font>
      <numFmt numFmtId="0" formatCode="General"/>
    </dxf>
  </rfmt>
  <rfmt sheetId="18" sqref="L21" start="0" length="0">
    <dxf>
      <font>
        <sz val="7"/>
        <name val="Open Sans"/>
        <scheme val="none"/>
      </font>
      <numFmt numFmtId="0" formatCode="General"/>
    </dxf>
  </rfmt>
  <rfmt sheetId="18" sqref="N21" start="0" length="0">
    <dxf>
      <font>
        <sz val="7"/>
        <name val="Open Sans"/>
        <scheme val="none"/>
      </font>
      <numFmt numFmtId="0" formatCode="General"/>
    </dxf>
  </rfmt>
  <rfmt sheetId="18" sqref="O21" start="0" length="0">
    <dxf>
      <font>
        <sz val="7"/>
        <name val="Open Sans"/>
        <scheme val="none"/>
      </font>
      <numFmt numFmtId="0" formatCode="General"/>
    </dxf>
  </rfmt>
  <rfmt sheetId="18" sqref="P21" start="0" length="0">
    <dxf>
      <font>
        <sz val="7"/>
        <name val="Open Sans"/>
        <scheme val="none"/>
      </font>
      <numFmt numFmtId="0" formatCode="General"/>
    </dxf>
  </rfmt>
  <rfmt sheetId="18" sqref="Q21" start="0" length="0">
    <dxf>
      <font>
        <sz val="7"/>
        <name val="Open Sans"/>
        <scheme val="none"/>
      </font>
      <numFmt numFmtId="0" formatCode="General"/>
    </dxf>
  </rfmt>
  <rfmt sheetId="18" sqref="R21" start="0" length="0">
    <dxf>
      <font>
        <sz val="7"/>
        <name val="Open Sans"/>
        <scheme val="none"/>
      </font>
      <numFmt numFmtId="0" formatCode="General"/>
    </dxf>
  </rfmt>
  <rfmt sheetId="18" sqref="S21" start="0" length="0">
    <dxf>
      <font>
        <sz val="7"/>
        <name val="Open Sans"/>
        <scheme val="none"/>
      </font>
      <numFmt numFmtId="0" formatCode="General"/>
    </dxf>
  </rfmt>
  <rcc rId="2261" sId="18" odxf="1" s="1" dxf="1">
    <nc r="B22" t="inlineStr">
      <is>
        <t>4)</t>
      </is>
    </nc>
    <odxf>
      <font>
        <b val="0"/>
        <i val="0"/>
        <strike val="0"/>
        <condense val="0"/>
        <extend val="0"/>
        <outline val="0"/>
        <shadow val="0"/>
        <u val="none"/>
        <vertAlign val="baseline"/>
        <sz val="11"/>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left" vertical="center" readingOrder="0"/>
    </ndxf>
  </rcc>
  <rcc rId="2262" sId="18" odxf="1" s="1" dxf="1">
    <nc r="C22" t="inlineStr">
      <is>
        <t>Aktywa netto funduszy inwestycyjnych zarządzanych przez Santander Towarzystwo Funduszy Inwestycyjnych S.A.</t>
      </is>
    </nc>
    <odxf>
      <font>
        <b val="0"/>
        <i val="0"/>
        <strike val="0"/>
        <condense val="0"/>
        <extend val="0"/>
        <outline val="0"/>
        <shadow val="0"/>
        <u val="none"/>
        <vertAlign val="baseline"/>
        <sz val="7"/>
        <color theme="1"/>
        <name val="Open Sans"/>
        <scheme val="none"/>
      </font>
      <numFmt numFmtId="0" formatCode="General"/>
      <fill>
        <patternFill patternType="solid">
          <fgColor indexed="64"/>
          <bgColor rgb="FFFFFFFF"/>
        </patternFill>
      </fill>
      <alignment horizontal="left" vertical="center" textRotation="0" wrapText="1" indent="0" justifyLastLine="0" shrinkToFit="0" readingOrder="0"/>
      <border diagonalUp="0" diagonalDown="0" outline="0">
        <left/>
        <right/>
        <top/>
        <bottom/>
      </border>
      <protection locked="1" hidden="0"/>
    </odxf>
    <ndxf>
      <font>
        <i/>
        <sz val="6"/>
        <color theme="1"/>
        <name val="Open Sans"/>
        <scheme val="none"/>
      </font>
      <fill>
        <patternFill patternType="none">
          <bgColor indexed="65"/>
        </patternFill>
      </fill>
      <alignment shrinkToFit="1" readingOrder="0"/>
    </ndxf>
  </rcc>
  <rcc rId="2263" sId="18" odxf="1" s="1" dxf="1">
    <nc r="D22" t="inlineStr">
      <is>
        <t>Net assets of mutual funds under management of Santander Towarzystwo Funduszy Inwestycyjnych S.A.</t>
      </is>
    </nc>
    <odxf>
      <font>
        <b val="0"/>
        <i val="0"/>
        <strike val="0"/>
        <condense val="0"/>
        <extend val="0"/>
        <outline val="0"/>
        <shadow val="0"/>
        <u val="none"/>
        <vertAlign val="baseline"/>
        <sz val="7"/>
        <color theme="1"/>
        <name val="Open Sans"/>
        <scheme val="none"/>
      </font>
      <numFmt numFmtId="0" formatCode="General"/>
      <fill>
        <patternFill patternType="solid">
          <fgColor indexed="64"/>
          <bgColor rgb="FFFFFFFF"/>
        </patternFill>
      </fill>
      <alignment horizontal="left" vertical="center" textRotation="0" wrapText="1" indent="0" justifyLastLine="0" shrinkToFit="0" readingOrder="0"/>
      <border diagonalUp="0" diagonalDown="0" outline="0">
        <left/>
        <right/>
        <top/>
        <bottom/>
      </border>
      <protection locked="1" hidden="0"/>
    </odxf>
    <ndxf>
      <font>
        <i/>
        <sz val="6"/>
        <color theme="1"/>
        <name val="Open Sans"/>
        <scheme val="none"/>
      </font>
      <fill>
        <patternFill patternType="none">
          <bgColor indexed="65"/>
        </patternFill>
      </fill>
      <alignment indent="1" shrinkToFit="1" readingOrder="0"/>
    </ndxf>
  </rcc>
  <rfmt sheetId="18" sqref="E22" start="0" length="0">
    <dxf>
      <font>
        <sz val="7"/>
        <name val="Open Sans"/>
        <scheme val="none"/>
      </font>
      <fill>
        <patternFill patternType="none">
          <bgColor indexed="65"/>
        </patternFill>
      </fill>
      <alignment horizontal="general" vertical="bottom" wrapText="0" readingOrder="0"/>
    </dxf>
  </rfmt>
  <rfmt sheetId="18" sqref="F22" start="0" length="0">
    <dxf>
      <font>
        <sz val="7"/>
        <name val="Open Sans"/>
        <scheme val="none"/>
      </font>
      <fill>
        <patternFill patternType="none">
          <bgColor indexed="65"/>
        </patternFill>
      </fill>
      <alignment horizontal="general" vertical="bottom" wrapText="0" readingOrder="0"/>
    </dxf>
  </rfmt>
  <rfmt sheetId="18" sqref="G22" start="0" length="0">
    <dxf>
      <font>
        <sz val="7"/>
        <color auto="1"/>
        <name val="Open Sans"/>
        <scheme val="none"/>
      </font>
      <numFmt numFmtId="0" formatCode="General"/>
      <fill>
        <patternFill patternType="solid">
          <bgColor theme="0"/>
        </patternFill>
      </fill>
      <alignment horizontal="general" vertical="bottom" wrapText="0" readingOrder="0"/>
    </dxf>
  </rfmt>
  <rfmt sheetId="18" sqref="H22" start="0" length="0">
    <dxf>
      <font>
        <sz val="7"/>
        <color auto="1"/>
        <name val="Open Sans"/>
        <scheme val="none"/>
      </font>
      <alignment horizontal="general" vertical="bottom" wrapText="0" readingOrder="0"/>
    </dxf>
  </rfmt>
  <rfmt sheetId="18" sqref="I22" start="0" length="0">
    <dxf>
      <font>
        <sz val="7"/>
        <color auto="1"/>
        <name val="Open Sans"/>
        <scheme val="none"/>
      </font>
      <numFmt numFmtId="0" formatCode="General"/>
      <alignment horizontal="general" vertical="bottom" wrapText="0" readingOrder="0"/>
    </dxf>
  </rfmt>
  <rfmt sheetId="18" sqref="J22" start="0" length="0">
    <dxf>
      <font>
        <sz val="7"/>
        <color auto="1"/>
        <name val="Open Sans"/>
        <scheme val="none"/>
      </font>
      <numFmt numFmtId="0" formatCode="General"/>
      <alignment horizontal="general" vertical="bottom" wrapText="0" readingOrder="0"/>
    </dxf>
  </rfmt>
  <rfmt sheetId="18" sqref="K22" start="0" length="0">
    <dxf>
      <font>
        <sz val="7"/>
        <color auto="1"/>
        <name val="Open Sans"/>
        <scheme val="none"/>
      </font>
      <alignment horizontal="general" vertical="bottom" wrapText="0" readingOrder="0"/>
    </dxf>
  </rfmt>
  <rfmt sheetId="18" sqref="L22" start="0" length="0">
    <dxf>
      <font>
        <sz val="7"/>
        <color auto="1"/>
        <name val="Open Sans"/>
        <scheme val="none"/>
      </font>
      <alignment horizontal="general" vertical="bottom" wrapText="0" readingOrder="0"/>
    </dxf>
  </rfmt>
  <rfmt sheetId="18" sqref="M22" start="0" length="0">
    <dxf>
      <font>
        <sz val="7"/>
        <color auto="1"/>
        <name val="Open Sans"/>
        <scheme val="none"/>
      </font>
      <numFmt numFmtId="0" formatCode="General"/>
      <alignment horizontal="general" vertical="bottom" wrapText="0" readingOrder="0"/>
    </dxf>
  </rfmt>
  <rfmt sheetId="18" sqref="N22" start="0" length="0">
    <dxf>
      <font>
        <sz val="7"/>
        <color auto="1"/>
        <name val="Open Sans"/>
        <scheme val="none"/>
      </font>
      <alignment horizontal="general" vertical="bottom" wrapText="0" readingOrder="0"/>
    </dxf>
  </rfmt>
  <rfmt sheetId="18" sqref="O22" start="0" length="0">
    <dxf>
      <font>
        <sz val="7"/>
        <color auto="1"/>
        <name val="Open Sans"/>
        <scheme val="none"/>
      </font>
      <alignment horizontal="general" vertical="bottom" wrapText="0" readingOrder="0"/>
    </dxf>
  </rfmt>
  <rfmt sheetId="18" sqref="P22" start="0" length="0">
    <dxf>
      <font>
        <sz val="7"/>
        <color auto="1"/>
        <name val="Open Sans"/>
        <scheme val="none"/>
      </font>
      <alignment horizontal="general" vertical="bottom" wrapText="0" readingOrder="0"/>
    </dxf>
  </rfmt>
  <rfmt sheetId="18" sqref="Q22" start="0" length="0">
    <dxf>
      <font>
        <sz val="7"/>
        <color auto="1"/>
        <name val="Open Sans"/>
        <scheme val="none"/>
      </font>
      <alignment horizontal="general" vertical="bottom" wrapText="0" readingOrder="0"/>
    </dxf>
  </rfmt>
  <rfmt sheetId="18" sqref="R22" start="0" length="0">
    <dxf>
      <font>
        <sz val="7"/>
        <color auto="1"/>
        <name val="Open Sans"/>
        <scheme val="none"/>
      </font>
      <alignment horizontal="general" vertical="bottom" wrapText="0" readingOrder="0"/>
    </dxf>
  </rfmt>
  <rfmt sheetId="18" sqref="S22" start="0" length="0">
    <dxf>
      <font>
        <sz val="7"/>
        <color auto="1"/>
        <name val="Open Sans"/>
        <scheme val="none"/>
      </font>
      <alignment horizontal="general" vertical="bottom" wrapText="0" readingOrder="0"/>
    </dxf>
  </rfmt>
  <rfmt sheetId="18" sqref="T22" start="0" length="0">
    <dxf>
      <font>
        <sz val="7"/>
        <name val="Open Sans"/>
        <scheme val="none"/>
      </font>
      <numFmt numFmtId="3" formatCode="#,##0"/>
    </dxf>
  </rfmt>
  <rfmt sheetId="18" sqref="C23" start="0" length="0">
    <dxf>
      <font>
        <sz val="7"/>
        <name val="Open Sans"/>
        <scheme val="none"/>
      </font>
      <fill>
        <patternFill patternType="solid">
          <bgColor rgb="FFFFFFFF"/>
        </patternFill>
      </fill>
      <alignment horizontal="left" vertical="center" wrapText="1" readingOrder="0"/>
    </dxf>
  </rfmt>
  <rfmt sheetId="18" sqref="D23" start="0" length="0">
    <dxf>
      <font>
        <sz val="7"/>
        <name val="Open Sans"/>
        <scheme val="none"/>
      </font>
      <fill>
        <patternFill patternType="solid">
          <bgColor rgb="FFFFFFFF"/>
        </patternFill>
      </fill>
      <alignment horizontal="left" vertical="center" wrapText="1" readingOrder="0"/>
    </dxf>
  </rfmt>
  <rfmt sheetId="18" sqref="E23" start="0" length="0">
    <dxf>
      <font>
        <sz val="7"/>
        <name val="Open Sans"/>
        <scheme val="none"/>
      </font>
      <fill>
        <patternFill patternType="solid">
          <bgColor rgb="FFFFFFFF"/>
        </patternFill>
      </fill>
      <alignment horizontal="right" vertical="center" wrapText="1" readingOrder="0"/>
    </dxf>
  </rfmt>
  <rfmt sheetId="18" sqref="F23" start="0" length="0">
    <dxf>
      <font>
        <sz val="7"/>
        <name val="Open Sans"/>
        <scheme val="none"/>
      </font>
      <fill>
        <patternFill patternType="solid">
          <bgColor rgb="FFFFFFFF"/>
        </patternFill>
      </fill>
      <alignment horizontal="right" vertical="center" wrapText="1" readingOrder="0"/>
    </dxf>
  </rfmt>
  <rfmt sheetId="18" sqref="G23" start="0" length="0">
    <dxf>
      <font>
        <sz val="7"/>
        <color auto="1"/>
        <name val="Open Sans"/>
        <scheme val="none"/>
      </font>
      <numFmt numFmtId="3" formatCode="#,##0"/>
      <fill>
        <patternFill patternType="none">
          <bgColor indexed="65"/>
        </patternFill>
      </fill>
      <alignment horizontal="right" vertical="center" wrapText="1" readingOrder="0"/>
    </dxf>
  </rfmt>
  <rfmt sheetId="18" sqref="H23" start="0" length="0">
    <dxf>
      <font>
        <sz val="7"/>
        <color auto="1"/>
        <name val="Open Sans"/>
        <scheme val="none"/>
      </font>
      <numFmt numFmtId="3" formatCode="#,##0"/>
      <alignment horizontal="right" vertical="center" wrapText="1" readingOrder="0"/>
    </dxf>
  </rfmt>
  <rfmt sheetId="18" sqref="I23" start="0" length="0">
    <dxf>
      <font>
        <sz val="7"/>
        <color auto="1"/>
        <name val="Open Sans"/>
        <scheme val="none"/>
      </font>
      <numFmt numFmtId="3" formatCode="#,##0"/>
      <alignment horizontal="right" vertical="center" wrapText="1" readingOrder="0"/>
    </dxf>
  </rfmt>
  <rfmt sheetId="18" sqref="J23" start="0" length="0">
    <dxf>
      <font>
        <sz val="7"/>
        <color auto="1"/>
        <name val="Open Sans"/>
        <scheme val="none"/>
      </font>
      <numFmt numFmtId="3" formatCode="#,##0"/>
      <alignment horizontal="right" vertical="center" wrapText="1" readingOrder="0"/>
    </dxf>
  </rfmt>
  <rfmt sheetId="18" sqref="K23" start="0" length="0">
    <dxf>
      <font>
        <sz val="7"/>
        <color auto="1"/>
        <name val="Open Sans"/>
        <scheme val="none"/>
      </font>
      <numFmt numFmtId="3" formatCode="#,##0"/>
      <fill>
        <patternFill patternType="none">
          <bgColor indexed="65"/>
        </patternFill>
      </fill>
      <alignment horizontal="right" vertical="center" wrapText="1" readingOrder="0"/>
    </dxf>
  </rfmt>
  <rfmt sheetId="18" sqref="L23" start="0" length="0">
    <dxf>
      <font>
        <sz val="7"/>
        <color auto="1"/>
        <name val="Open Sans"/>
        <scheme val="none"/>
      </font>
      <numFmt numFmtId="3" formatCode="#,##0"/>
      <alignment horizontal="right" vertical="center" wrapText="1" readingOrder="0"/>
    </dxf>
  </rfmt>
  <rfmt sheetId="18" sqref="M23" start="0" length="0">
    <dxf>
      <font>
        <sz val="7"/>
        <color auto="1"/>
        <name val="Open Sans"/>
        <scheme val="none"/>
      </font>
      <numFmt numFmtId="3" formatCode="#,##0"/>
      <alignment horizontal="right" vertical="center" wrapText="1" readingOrder="0"/>
    </dxf>
  </rfmt>
  <rfmt sheetId="18" sqref="N23" start="0" length="0">
    <dxf>
      <font>
        <sz val="7"/>
        <color auto="1"/>
        <name val="Open Sans"/>
        <scheme val="none"/>
      </font>
      <numFmt numFmtId="3" formatCode="#,##0"/>
      <alignment horizontal="right" vertical="center" wrapText="1" readingOrder="0"/>
    </dxf>
  </rfmt>
  <rfmt sheetId="18" sqref="O23" start="0" length="0">
    <dxf>
      <font>
        <sz val="7"/>
        <color auto="1"/>
        <name val="Open Sans"/>
        <scheme val="none"/>
      </font>
      <numFmt numFmtId="3" formatCode="#,##0"/>
      <alignment horizontal="right" vertical="center" wrapText="1" readingOrder="0"/>
    </dxf>
  </rfmt>
  <rfmt sheetId="18" sqref="P23" start="0" length="0">
    <dxf>
      <font>
        <sz val="7"/>
        <color auto="1"/>
        <name val="Open Sans"/>
        <scheme val="none"/>
      </font>
      <numFmt numFmtId="3" formatCode="#,##0"/>
      <alignment horizontal="right" vertical="center" wrapText="1" readingOrder="0"/>
    </dxf>
  </rfmt>
  <rfmt sheetId="18" sqref="Q23" start="0" length="0">
    <dxf>
      <font>
        <sz val="7"/>
        <color auto="1"/>
        <name val="Open Sans"/>
        <scheme val="none"/>
      </font>
      <numFmt numFmtId="3" formatCode="#,##0"/>
      <alignment horizontal="right" vertical="center" wrapText="1" readingOrder="0"/>
    </dxf>
  </rfmt>
  <rfmt sheetId="18" sqref="R23" start="0" length="0">
    <dxf>
      <font>
        <sz val="7"/>
        <color auto="1"/>
        <name val="Open Sans"/>
        <scheme val="none"/>
      </font>
      <numFmt numFmtId="3" formatCode="#,##0"/>
      <alignment horizontal="right" vertical="center" wrapText="1" readingOrder="0"/>
    </dxf>
  </rfmt>
  <rfmt sheetId="18" sqref="S23" start="0" length="0">
    <dxf>
      <font>
        <sz val="7"/>
        <color auto="1"/>
        <name val="Open Sans"/>
        <scheme val="none"/>
      </font>
      <numFmt numFmtId="3" formatCode="#,##0"/>
      <alignment horizontal="right" vertical="center" wrapText="1" readingOrder="0"/>
    </dxf>
  </rfmt>
  <rfmt sheetId="18" sqref="T23" start="0" length="0">
    <dxf>
      <font>
        <sz val="7"/>
        <color auto="1"/>
        <name val="Open Sans"/>
        <scheme val="none"/>
      </font>
      <numFmt numFmtId="3" formatCode="#,##0"/>
      <alignment horizontal="right" vertical="center" wrapText="1" readingOrder="0"/>
    </dxf>
  </rfmt>
  <rcc rId="2264" sId="19" odxf="1" dxf="1" numFmtId="19">
    <nc r="I2">
      <v>44012</v>
    </nc>
    <odxf>
      <font>
        <b val="0"/>
        <sz val="10"/>
        <name val="Open Sans"/>
        <scheme val="none"/>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19" sqref="I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cc rId="2265" sId="19" odxf="1" dxf="1" numFmtId="34">
    <nc r="I4">
      <v>130427157</v>
    </nc>
    <odxf>
      <font>
        <sz val="10"/>
        <name val="Open Sans"/>
        <scheme val="none"/>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2266" sId="19" odxf="1" dxf="1" numFmtId="34">
    <nc r="I5">
      <v>-564395</v>
    </nc>
    <odxf>
      <font>
        <sz val="10"/>
        <name val="Open Sans"/>
        <scheme val="none"/>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fmt sheetId="19" sqref="I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cc rId="2267" sId="19" odxf="1" dxf="1" numFmtId="34">
    <nc r="I7">
      <v>7674190</v>
    </nc>
    <odxf>
      <font>
        <sz val="10"/>
        <name val="Open Sans"/>
        <scheme val="none"/>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2268" sId="19" odxf="1" dxf="1" numFmtId="34">
    <nc r="I8">
      <v>-817540</v>
    </nc>
    <odxf>
      <font>
        <sz val="10"/>
        <name val="Open Sans"/>
        <scheme val="none"/>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fmt sheetId="19" sqref="I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cc rId="2269" sId="19" odxf="1" dxf="1" numFmtId="34">
    <nc r="I10">
      <v>7506574</v>
    </nc>
    <odxf>
      <font>
        <sz val="10"/>
        <name val="Open Sans"/>
        <scheme val="none"/>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2270" sId="19" odxf="1" dxf="1" numFmtId="34">
    <nc r="I11">
      <v>-4288048</v>
    </nc>
    <odxf>
      <font>
        <sz val="10"/>
        <name val="Open Sans"/>
        <scheme val="none"/>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fmt sheetId="19" sqref="I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cc rId="2271" sId="19" odxf="1" dxf="1" numFmtId="34">
    <nc r="I13">
      <v>723074</v>
    </nc>
    <odxf>
      <font>
        <sz val="10"/>
        <name val="Open Sans"/>
        <scheme val="none"/>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2272" sId="19" odxf="1" dxf="1" numFmtId="34">
    <nc r="I14">
      <v>-224036</v>
    </nc>
    <odxf>
      <font>
        <sz val="10"/>
        <name val="Open Sans"/>
        <scheme val="none"/>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2273" sId="19">
    <oc r="F15">
      <f>F13+F10+F7+F4</f>
    </oc>
    <nc r="F15">
      <f>F13+F10+F7+F4</f>
    </nc>
  </rcc>
  <rcc rId="2274" sId="19">
    <oc r="G15">
      <f>G13+G10+G7+G4</f>
    </oc>
    <nc r="G15">
      <f>G13+G10+G7+G4</f>
    </nc>
  </rcc>
  <rcc rId="2275" sId="19" odxf="1" dxf="1" numFmtId="34">
    <nc r="I15">
      <v>146330995</v>
    </nc>
    <odxf>
      <font>
        <b val="0"/>
        <sz val="10"/>
        <name val="Open Sans"/>
        <scheme val="none"/>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2276" sId="19">
    <oc r="F16">
      <f>F14+F11+F8+F5</f>
    </oc>
    <nc r="F16">
      <f>F14+F11+F8+F5</f>
    </nc>
  </rcc>
  <rcc rId="2277" sId="19">
    <oc r="G16">
      <f>G14+G11+G8+G5</f>
    </oc>
    <nc r="G16">
      <f>G14+G11+G8+G5</f>
    </nc>
  </rcc>
  <rcc rId="2278" sId="19" odxf="1" dxf="1" numFmtId="34">
    <nc r="I16">
      <v>-5894019</v>
    </nc>
    <odxf>
      <font>
        <b val="0"/>
        <sz val="10"/>
        <name val="Open Sans"/>
        <scheme val="none"/>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2279" sId="19">
    <oc r="F17">
      <f>SUM(F15:F16)</f>
    </oc>
    <nc r="F17">
      <f>SUM(F15:F16)</f>
    </nc>
  </rcc>
  <rcc rId="2280" sId="19">
    <oc r="G17">
      <f>SUM(G15:G16)</f>
    </oc>
    <nc r="G17">
      <f>SUM(G15:G16)</f>
    </nc>
  </rcc>
  <rcc rId="2281" sId="19" odxf="1" dxf="1" numFmtId="34">
    <nc r="I17">
      <v>140436976</v>
    </nc>
    <odxf>
      <font>
        <b val="0"/>
        <sz val="10"/>
        <name val="Open Sans"/>
        <scheme val="none"/>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cv guid="{8C910BC3-505E-4F07-BE1B-E6A1737C2DE9}" action="delete"/>
  <rdn rId="0" localSheetId="2" customView="1" name="Z_8C910BC3_505E_4F07_BE1B_E6A1737C2DE9_.wvu.PrintArea" hidden="1" oldHidden="1">
    <formula>BS!$A$1:$P$49</formula>
    <oldFormula>BS!$A$1:$P$49</oldFormula>
  </rdn>
  <rdn rId="0" localSheetId="8" customView="1" name="Z_8C910BC3_505E_4F07_BE1B_E6A1737C2DE9_.wvu.Rows" hidden="1" oldHidden="1">
    <formula>'Należności od klientów'!$8:$8</formula>
    <oldFormula>'Należności od klientów'!$8:$8</oldFormula>
  </rdn>
  <rcv guid="{8C910BC3-505E-4F07-BE1B-E6A1737C2DE9}" action="add"/>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C910BC3-505E-4F07-BE1B-E6A1737C2DE9}" action="delete"/>
  <rdn rId="0" localSheetId="2" customView="1" name="Z_8C910BC3_505E_4F07_BE1B_E6A1737C2DE9_.wvu.PrintArea" hidden="1" oldHidden="1">
    <formula>BS!$A$1:$P$49</formula>
    <oldFormula>BS!$A$1:$P$49</oldFormula>
  </rdn>
  <rdn rId="0" localSheetId="8" customView="1" name="Z_8C910BC3_505E_4F07_BE1B_E6A1737C2DE9_.wvu.Rows" hidden="1" oldHidden="1">
    <formula>'Należności od klientów'!$8:$8</formula>
    <oldFormula>'Należności od klientów'!$8:$8</oldFormula>
  </rdn>
  <rcv guid="{8C910BC3-505E-4F07-BE1B-E6A1737C2DE9}"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 sId="12" numFmtId="34">
    <nc r="P9">
      <v>272615</v>
    </nc>
  </rcc>
  <rcc rId="5" sId="12" numFmtId="34">
    <nc r="P10">
      <v>3003980</v>
    </nc>
  </rcc>
  <rcc rId="6" sId="12" numFmtId="34">
    <nc r="P11">
      <v>2094055</v>
    </nc>
  </rcc>
  <rcc rId="7" sId="12" numFmtId="34">
    <nc r="P2">
      <v>1272904</v>
    </nc>
  </rcc>
  <rcc rId="8" sId="12" numFmtId="34">
    <nc r="P3">
      <v>2714773</v>
    </nc>
  </rcc>
  <rcc rId="9" sId="12" numFmtId="34">
    <nc r="P5">
      <v>-102</v>
    </nc>
  </rcc>
  <rcc rId="10" sId="12" odxf="1" dxf="1">
    <nc r="Q12">
      <f>P12-BS!R28</f>
    </nc>
    <odxf>
      <numFmt numFmtId="0" formatCode="General"/>
    </odxf>
    <ndxf>
      <numFmt numFmtId="165" formatCode="_(* #\ ###\ ##0_);_(* \(#\ ###\ ##0\);_(* &quot;-&quot;_);_(@_)"/>
    </ndxf>
  </rcc>
  <rcc rId="11" sId="12" odxf="1" dxf="1">
    <nc r="Q6">
      <f>P6-BS!R4</f>
    </nc>
    <odxf>
      <numFmt numFmtId="0" formatCode="General"/>
    </odxf>
    <ndxf>
      <numFmt numFmtId="165" formatCode="_(* #\ ###\ ##0_);_(* \(#\ ###\ ##0\);_(* &quot;-&quot;_);_(@_)"/>
    </ndxf>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9" sqref="Q2" start="0" length="0">
    <dxf>
      <font>
        <b/>
        <sz val="8"/>
        <color rgb="FFCC0000"/>
        <name val="Open Sans"/>
        <scheme val="none"/>
      </font>
      <numFmt numFmtId="19" formatCode="dd/mm/yyyy"/>
      <alignment horizontal="right" vertical="center" wrapText="1" readingOrder="0"/>
      <border outline="0">
        <bottom style="medium">
          <color rgb="FFCC0000"/>
        </bottom>
      </border>
    </dxf>
  </rfmt>
  <rcc rId="12" sId="9" odxf="1" dxf="1">
    <nc r="Q3">
      <f>Q5+Q8+Q10</f>
    </nc>
    <odxf>
      <font>
        <b val="0"/>
        <sz val="11"/>
        <color theme="1"/>
        <name val="Calibri"/>
        <scheme val="minor"/>
      </font>
      <numFmt numFmtId="0" formatCode="General"/>
      <alignment horizontal="general" vertical="bottom" wrapText="0" readingOrder="0"/>
    </odxf>
    <ndxf>
      <font>
        <b/>
        <sz val="8"/>
        <color auto="1"/>
        <name val="Open Sans"/>
        <scheme val="none"/>
      </font>
      <numFmt numFmtId="165" formatCode="_(* #\ ###\ ##0_);_(* \(#\ ###\ ##0\);_(* &quot;-&quot;_);_(@_)"/>
      <alignment horizontal="right" vertical="center" wrapText="1" readingOrder="0"/>
    </ndxf>
  </rcc>
  <rfmt sheetId="9" sqref="Q4" start="0" length="0">
    <dxf>
      <font>
        <b/>
        <sz val="8"/>
        <color auto="1"/>
        <name val="Open Sans"/>
        <scheme val="none"/>
      </font>
      <alignment horizontal="left" vertical="center" wrapText="1" readingOrder="0"/>
      <border outline="0">
        <top style="dotted">
          <color rgb="FF6F7779"/>
        </top>
        <bottom style="dotted">
          <color rgb="FF6F7779"/>
        </bottom>
      </border>
    </dxf>
  </rfmt>
  <rcc rId="13" sId="9" odxf="1" dxf="1">
    <nc r="Q5">
      <f>Q7+Q6</f>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fmt sheetId="9" sqref="Q6"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Q7"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14" sId="9" odxf="1" dxf="1">
    <nc r="Q8">
      <f>Q9</f>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fmt sheetId="9" sqref="Q9"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15" sId="9" odxf="1" dxf="1">
    <nc r="Q10">
      <f>Q11</f>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fmt sheetId="9" sqref="Q11"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Q12"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16" sId="9" odxf="1" dxf="1">
    <nc r="Q13">
      <f>Q15+Q16</f>
    </nc>
    <odxf>
      <font>
        <b val="0"/>
        <sz val="11"/>
        <color theme="1"/>
        <name val="Calibri"/>
        <scheme val="minor"/>
      </font>
      <numFmt numFmtId="0" formatCode="General"/>
      <alignment horizontal="general" vertical="bottom" indent="0" readingOrder="0"/>
      <border outline="0">
        <top/>
        <bottom/>
      </border>
    </odxf>
    <n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fmt sheetId="9" sqref="Q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Q15"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Q16"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17" sId="9" odxf="1" s="1" dxf="1">
    <nc r="Q17">
      <f>Q3+Q12+Q13</f>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5" formatCode="_(* #\ ###\ ##0_);_(* \(#\ ###\ ##0\);_(* &quot;-&quot;_);_(@_)"/>
      <alignment horizontal="right" readingOrder="0"/>
      <border outline="0">
        <top style="thin">
          <color rgb="FFEC0000"/>
        </top>
        <bottom style="thin">
          <color rgb="FFEC0000"/>
        </bottom>
      </border>
    </ndxf>
  </rcc>
  <rcc rId="18" sId="9" numFmtId="19">
    <nc r="Q2">
      <v>44012</v>
    </nc>
  </rcc>
  <rcc rId="19" sId="9" numFmtId="34">
    <nc r="Q6">
      <f>'P:\GIELDA\2020\PÓŁROCZE 2020\[SAB PSR 2020.xlsx]Inwestycyjne aktywa'!$B$4</f>
    </nc>
  </rcc>
  <rcc rId="20" sId="9" numFmtId="34">
    <nc r="Q7">
      <f>'P:\GIELDA\2020\PÓŁROCZE 2020\[SAB PSR 2020.xlsx]Inwestycyjne aktywa'!$B$5</f>
    </nc>
  </rcc>
  <rcc rId="21" sId="9" numFmtId="34">
    <nc r="Q9">
      <f>'P:\GIELDA\2020\PÓŁROCZE 2020\[SAB PSR 2020.xlsx]Inwestycyjne aktywa'!$B$7</f>
    </nc>
  </rcc>
  <rcc rId="22" sId="9" numFmtId="34">
    <nc r="Q11">
      <f>'P:\GIELDA\2020\PÓŁROCZE 2020\[SAB PSR 2020.xlsx]Inwestycyjne aktywa'!$B$9</f>
    </nc>
  </rcc>
  <rcc rId="23" sId="9" numFmtId="34">
    <nc r="Q12">
      <f>'P:\GIELDA\2020\PÓŁROCZE 2020\[SAB PSR 2020.xlsx]Inwestycyjne aktywa'!$B$10</f>
    </nc>
  </rcc>
  <rcc rId="24" sId="9" numFmtId="34">
    <nc r="Q15">
      <f>'P:\GIELDA\2020\PÓŁROCZE 2020\[SAB PSR 2020.xlsx]Inwestycyjne aktywa'!$B$12</f>
    </nc>
  </rcc>
  <rcc rId="25" sId="9" numFmtId="34">
    <nc r="Q16">
      <f>'P:\GIELDA\2020\PÓŁROCZE 2020\[SAB PSR 2020.xlsx]Inwestycyjne aktywa'!$B$13</f>
    </nc>
  </rcc>
  <rcv guid="{9AF4A83C-CF57-4B40-8A74-6A0EA6C2FE5C}" action="delete"/>
  <rdn rId="0" localSheetId="2" customView="1" name="Z_9AF4A83C_CF57_4B40_8A74_6A0EA6C2FE5C_.wvu.PrintArea" hidden="1" oldHidden="1">
    <formula>BS!$A$1:$P$50</formula>
    <oldFormula>BS!$A$1:$P$50</oldFormula>
  </rdn>
  <rdn rId="0" localSheetId="9" customView="1" name="Z_9AF4A83C_CF57_4B40_8A74_6A0EA6C2FE5C_.wvu.Cols" hidden="1" oldHidden="1">
    <formula>'Inwestycyjne aktywa finansowe'!$C:$O</formula>
  </rdn>
  <rcv guid="{9AF4A83C-CF57-4B40-8A74-6A0EA6C2FE5C}"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 sId="9" numFmtId="34">
    <oc r="Q6">
      <f>'P:\GIELDA\2020\PÓŁROCZE 2020\[SAB PSR 2020.xlsx]Inwestycyjne aktywa'!$B$4</f>
    </oc>
    <nc r="Q6">
      <v>2040169</v>
    </nc>
  </rcc>
  <rcc rId="29" sId="9" numFmtId="34">
    <oc r="Q7">
      <f>'P:\GIELDA\2020\PÓŁROCZE 2020\[SAB PSR 2020.xlsx]Inwestycyjne aktywa'!$B$5</f>
    </oc>
    <nc r="Q7">
      <v>43389020</v>
    </nc>
  </rcc>
  <rcc rId="30" sId="9" numFmtId="34">
    <oc r="Q9">
      <f>'P:\GIELDA\2020\PÓŁROCZE 2020\[SAB PSR 2020.xlsx]Inwestycyjne aktywa'!$B$7</f>
    </oc>
    <nc r="Q9">
      <v>599997</v>
    </nc>
  </rcc>
  <rcc rId="31" sId="9" numFmtId="34">
    <oc r="Q11">
      <f>'P:\GIELDA\2020\PÓŁROCZE 2020\[SAB PSR 2020.xlsx]Inwestycyjne aktywa'!$B$9</f>
    </oc>
    <nc r="Q11">
      <v>9770462</v>
    </nc>
  </rcc>
  <rcc rId="32" sId="9" numFmtId="34">
    <oc r="Q12">
      <f>'P:\GIELDA\2020\PÓŁROCZE 2020\[SAB PSR 2020.xlsx]Inwestycyjne aktywa'!$B$10</f>
    </oc>
    <nc r="Q12">
      <v>205854</v>
    </nc>
  </rcc>
  <rcc rId="33" sId="9" numFmtId="34">
    <oc r="Q15">
      <f>'P:\GIELDA\2020\PÓŁROCZE 2020\[SAB PSR 2020.xlsx]Inwestycyjne aktywa'!$B$12</f>
    </oc>
    <nc r="Q15">
      <v>19996</v>
    </nc>
  </rcc>
  <rcc rId="34" sId="9" numFmtId="34">
    <oc r="Q16">
      <f>'P:\GIELDA\2020\PÓŁROCZE 2020\[SAB PSR 2020.xlsx]Inwestycyjne aktywa'!$B$13</f>
    </oc>
    <nc r="Q16">
      <v>781444</v>
    </nc>
  </rcc>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 sId="5">
    <oc r="P33">
      <f>-R33/1000-O33</f>
    </oc>
    <nc r="P33">
      <f>SUM(P34:P35)</f>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3" sqref="Q1" start="0" length="0">
    <dxf>
      <font>
        <b/>
        <sz val="8"/>
        <color rgb="FFC00000"/>
        <name val="Open Sans"/>
        <scheme val="none"/>
      </font>
      <numFmt numFmtId="19" formatCode="dd/mm/yyyy"/>
      <alignment horizontal="right" vertical="top" readingOrder="0"/>
      <border outline="0">
        <bottom style="medium">
          <color rgb="FFC00000"/>
        </bottom>
      </border>
    </dxf>
  </rfmt>
  <rcc rId="36" sId="13" odxf="1" dxf="1">
    <nc r="Q2">
      <f>SUM(Q3:Q5)</f>
    </nc>
    <odxf>
      <font>
        <b val="0"/>
        <sz val="8"/>
        <name val="Open Sans"/>
        <scheme val="none"/>
      </font>
      <numFmt numFmtId="0" formatCode="General"/>
      <alignment horizontal="general" vertical="bottom" readingOrder="0"/>
      <border outline="0">
        <top/>
        <bottom/>
      </border>
    </odxf>
    <ndxf>
      <font>
        <b/>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3" sqref="Q3"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Q4"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Q5"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Q6" start="0" length="0">
    <dxf>
      <font>
        <b/>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Q7" start="0" length="0">
    <dxf>
      <font>
        <b/>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37" sId="13" odxf="1" dxf="1">
    <nc r="Q8">
      <f>Q9</f>
    </nc>
    <odxf>
      <font>
        <sz val="8"/>
        <name val="Open Sans"/>
        <scheme val="none"/>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3" sqref="Q9"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38" sId="13" odxf="1" dxf="1">
    <nc r="Q10">
      <f>Q11</f>
    </nc>
    <odxf>
      <font>
        <sz val="8"/>
        <name val="Open Sans"/>
        <scheme val="none"/>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3" sqref="Q11"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39" sId="13" odxf="1" dxf="1">
    <nc r="Q12">
      <f>Q13</f>
    </nc>
    <odxf>
      <font>
        <sz val="8"/>
        <name val="Open Sans"/>
        <scheme val="none"/>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3" sqref="Q13"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Q14" start="0" length="0">
    <dxf>
      <font>
        <b/>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40" sId="13" odxf="1" dxf="1">
    <nc r="Q15">
      <f>Q2+Q6</f>
    </nc>
    <odxf>
      <font>
        <b val="0"/>
        <sz val="8"/>
        <name val="Open Sans"/>
        <scheme val="none"/>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center" vertical="center" readingOrder="0"/>
      <border outline="0">
        <top style="thin">
          <color rgb="FFEC0000"/>
        </top>
        <bottom style="thin">
          <color rgb="FFEC0000"/>
        </bottom>
      </border>
    </ndxf>
  </rcc>
  <rfmt sheetId="13" s="1" sqref="Q16" start="0" length="0">
    <dxf>
      <font>
        <b/>
        <sz val="8"/>
        <color auto="1"/>
        <name val="Open Sans"/>
        <scheme val="none"/>
      </font>
      <numFmt numFmtId="165" formatCode="_(* #\ ###\ ##0_);_(* \(#\ ###\ ##0\);_(* &quot;-&quot;_);_(@_)"/>
      <alignment horizontal="center" vertical="center" readingOrder="0"/>
    </dxf>
  </rfmt>
  <rcc rId="41" sId="13" odxf="1" dxf="1">
    <nc r="Q18">
      <f>Q1</f>
    </nc>
    <odxf>
      <font>
        <b val="0"/>
        <sz val="8"/>
        <name val="Open Sans"/>
        <scheme val="none"/>
      </font>
      <numFmt numFmtId="0" formatCode="General"/>
      <alignment horizontal="general" vertical="bottom" readingOrder="0"/>
      <border outline="0">
        <bottom/>
      </border>
    </odxf>
    <ndxf>
      <font>
        <b/>
        <sz val="8"/>
        <color rgb="FFC00000"/>
        <name val="Open Sans"/>
        <scheme val="none"/>
      </font>
      <numFmt numFmtId="19" formatCode="dd/mm/yyyy"/>
      <alignment horizontal="right" vertical="top" readingOrder="0"/>
      <border outline="0">
        <bottom style="medium">
          <color rgb="FFC00000"/>
        </bottom>
      </border>
    </ndxf>
  </rcc>
  <rcc rId="42" sId="13" odxf="1" dxf="1" numFmtId="34">
    <nc r="Q19">
      <v>0</v>
    </nc>
    <odxf>
      <font>
        <sz val="8"/>
        <name val="Open Sans"/>
        <scheme val="none"/>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3" sqref="Q20" start="0" length="0">
    <dxf>
      <font>
        <sz val="8"/>
        <color auto="1"/>
        <name val="Open Sans"/>
        <scheme val="none"/>
      </font>
      <numFmt numFmtId="165" formatCode="_(* #\ ###\ ##0_);_(* \(#\ ###\ ##0\);_(* &quot;-&quot;_);_(@_)"/>
      <alignment horizontal="center" vertical="center" readingOrder="0"/>
    </dxf>
  </rfmt>
  <rcc rId="43" sId="13" odxf="1" s="1" dxf="1">
    <nc r="Q21">
      <f>Q19+Q20</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5" formatCode="_(* #\ ###\ ##0_);_(* \(#\ ###\ ##0\);_(* &quot;-&quot;_);_(@_)"/>
      <alignment horizontal="center" vertical="center" readingOrder="0"/>
      <border outline="0">
        <top style="thin">
          <color rgb="FFEC0000"/>
        </top>
        <bottom style="thin">
          <color rgb="FFEC0000"/>
        </bottom>
      </border>
    </ndxf>
  </rcc>
  <rcc rId="44" sId="13" odxf="1" s="1" dxf="1">
    <nc r="Q22">
      <f>Q15+Q21-BS!R5</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theme="0"/>
        <name val="Open Sans"/>
        <scheme val="none"/>
      </font>
      <numFmt numFmtId="165" formatCode="_(* #\ ###\ ##0_);_(* \(#\ ###\ ##0\);_(* &quot;-&quot;_);_(@_)"/>
      <alignment horizontal="center" vertical="center" readingOrder="0"/>
    </ndxf>
  </rcc>
  <rfmt sheetId="13" sqref="Q23" start="0" length="0">
    <dxf>
      <font>
        <sz val="8"/>
        <color rgb="FFFF0000"/>
        <name val="Open Sans"/>
        <scheme val="none"/>
      </font>
    </dxf>
  </rfmt>
  <rfmt sheetId="13" sqref="Q24" start="0" length="0">
    <dxf>
      <font>
        <sz val="8"/>
        <color rgb="FFFF0000"/>
        <name val="Open Sans"/>
        <scheme val="none"/>
      </font>
      <numFmt numFmtId="165" formatCode="_(* #\ ###\ ##0_);_(* \(#\ ###\ ##0\);_(* &quot;-&quot;_);_(@_)"/>
    </dxf>
  </rfmt>
  <rfmt sheetId="13" sqref="Q25" start="0" length="0">
    <dxf>
      <font>
        <sz val="8"/>
        <color auto="1"/>
        <name val="Open Sans"/>
        <scheme val="none"/>
      </font>
      <numFmt numFmtId="165" formatCode="_(* #\ ###\ ##0_);_(* \(#\ ###\ ##0\);_(* &quot;-&quot;_);_(@_)"/>
    </dxf>
  </rfmt>
  <rcc rId="45" sId="13" odxf="1" dxf="1">
    <nc r="Q26">
      <f>Q18</f>
    </nc>
    <odxf>
      <font>
        <b val="0"/>
        <sz val="8"/>
        <name val="Open Sans"/>
        <scheme val="none"/>
      </font>
      <numFmt numFmtId="0" formatCode="General"/>
      <alignment horizontal="general" vertical="bottom" readingOrder="0"/>
      <border outline="0">
        <bottom/>
      </border>
    </odxf>
    <ndxf>
      <font>
        <b/>
        <sz val="8"/>
        <color rgb="FFC00000"/>
        <name val="Open Sans"/>
        <scheme val="none"/>
      </font>
      <numFmt numFmtId="19" formatCode="dd/mm/yyyy"/>
      <alignment horizontal="right" vertical="top" readingOrder="0"/>
      <border outline="0">
        <bottom style="medium">
          <color rgb="FFC00000"/>
        </bottom>
      </border>
    </ndxf>
  </rcc>
  <rcc rId="46" sId="13" odxf="1" dxf="1">
    <nc r="Q27">
      <f>SUM(Q28:Q30)</f>
    </nc>
    <odxf>
      <font>
        <b val="0"/>
        <sz val="8"/>
        <name val="Open Sans"/>
        <scheme val="none"/>
      </font>
      <numFmt numFmtId="0" formatCode="General"/>
      <alignment horizontal="general" vertical="bottom" readingOrder="0"/>
      <border outline="0">
        <top/>
        <bottom/>
      </border>
    </odxf>
    <ndxf>
      <font>
        <b/>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3" sqref="Q28"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Q29"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Q30"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Q31" start="0" length="0">
    <dxf>
      <font>
        <b/>
        <sz val="8"/>
        <color auto="1"/>
        <name val="Open Sans"/>
        <scheme val="none"/>
      </font>
      <numFmt numFmtId="165" formatCode="_(* #\ ###\ ##0_);_(* \(#\ ###\ ##0\);_(* &quot;-&quot;_);_(@_)"/>
      <alignment horizontal="right" vertical="center" readingOrder="0"/>
    </dxf>
  </rfmt>
  <rcc rId="47" sId="13" odxf="1" dxf="1">
    <nc r="Q32">
      <f>Q27+Q31</f>
    </nc>
    <odxf>
      <font>
        <b val="0"/>
        <sz val="8"/>
        <name val="Open Sans"/>
        <scheme val="none"/>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center" vertical="center" readingOrder="0"/>
      <border outline="0">
        <top style="thin">
          <color rgb="FFEC0000"/>
        </top>
        <bottom style="thin">
          <color rgb="FFEC0000"/>
        </bottom>
      </border>
    </ndxf>
  </rcc>
  <rcc rId="48" sId="13" odxf="1" dxf="1">
    <nc r="Q35">
      <f>Q26</f>
    </nc>
    <odxf>
      <font>
        <b val="0"/>
        <sz val="8"/>
        <name val="Open Sans"/>
        <scheme val="none"/>
      </font>
      <numFmt numFmtId="0" formatCode="General"/>
      <alignment horizontal="general" vertical="bottom" readingOrder="0"/>
      <border outline="0">
        <bottom/>
      </border>
    </odxf>
    <ndxf>
      <font>
        <b/>
        <sz val="8"/>
        <color rgb="FFC00000"/>
        <name val="Open Sans"/>
        <scheme val="none"/>
      </font>
      <numFmt numFmtId="19" formatCode="dd/mm/yyyy"/>
      <alignment horizontal="right" vertical="top" readingOrder="0"/>
      <border outline="0">
        <bottom style="medium">
          <color rgb="FFC00000"/>
        </bottom>
      </border>
    </ndxf>
  </rcc>
  <rfmt sheetId="13" sqref="Q36"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Q37" start="0" length="0">
    <dxf>
      <font>
        <sz val="8"/>
        <color auto="1"/>
        <name val="Open Sans"/>
        <scheme val="none"/>
      </font>
      <numFmt numFmtId="165" formatCode="_(* #\ ###\ ##0_);_(* \(#\ ###\ ##0\);_(* &quot;-&quot;_);_(@_)"/>
      <alignment horizontal="center" vertical="center" readingOrder="0"/>
    </dxf>
  </rfmt>
  <rcc rId="49" sId="13" odxf="1" dxf="1">
    <nc r="Q38">
      <f>Q36+Q37</f>
    </nc>
    <odxf>
      <font>
        <b val="0"/>
        <sz val="8"/>
        <name val="Open Sans"/>
        <scheme val="none"/>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center" vertical="center" readingOrder="0"/>
      <border outline="0">
        <top style="thin">
          <color rgb="FFEC0000"/>
        </top>
        <bottom style="thin">
          <color rgb="FFEC0000"/>
        </bottom>
      </border>
    </ndxf>
  </rcc>
  <rcc rId="50" sId="13" odxf="1" dxf="1">
    <nc r="Q39">
      <f>Q32+Q38-BS!R29</f>
    </nc>
    <odxf>
      <font>
        <sz val="8"/>
        <name val="Open Sans"/>
        <scheme val="none"/>
      </font>
      <numFmt numFmtId="0" formatCode="General"/>
    </odxf>
    <ndxf>
      <font>
        <sz val="8"/>
        <color theme="0"/>
        <name val="Open Sans"/>
        <scheme val="none"/>
      </font>
      <numFmt numFmtId="165" formatCode="_(* #\ ###\ ##0_);_(* \(#\ ###\ ##0\);_(* &quot;-&quot;_);_(@_)"/>
    </ndxf>
  </rcc>
  <rfmt sheetId="13" sqref="Q40" start="0" length="0">
    <dxf>
      <font>
        <sz val="8"/>
        <color theme="0"/>
        <name val="Open Sans"/>
        <scheme val="none"/>
      </font>
    </dxf>
  </rfmt>
  <rfmt sheetId="13" sqref="Q41" start="0" length="0">
    <dxf>
      <font>
        <sz val="8"/>
        <color theme="0"/>
        <name val="Open Sans"/>
        <scheme val="none"/>
      </font>
    </dxf>
  </rfmt>
  <rfmt sheetId="13" sqref="Q42" start="0" length="0">
    <dxf>
      <font>
        <sz val="8"/>
        <color theme="0"/>
        <name val="Open Sans"/>
        <scheme val="none"/>
      </font>
    </dxf>
  </rfmt>
  <rfmt sheetId="13" sqref="Q43" start="0" length="0">
    <dxf>
      <font>
        <sz val="8"/>
        <color auto="1"/>
        <name val="Open Sans"/>
        <scheme val="none"/>
      </font>
    </dxf>
  </rfmt>
  <rfmt sheetId="13" sqref="Q44" start="0" length="0">
    <dxf>
      <font>
        <sz val="8"/>
        <color auto="1"/>
        <name val="Open Sans"/>
        <scheme val="none"/>
      </font>
    </dxf>
  </rfmt>
  <rfmt sheetId="13" sqref="Q45" start="0" length="0">
    <dxf>
      <font>
        <sz val="8"/>
        <color auto="1"/>
        <name val="Open Sans"/>
        <scheme val="none"/>
      </font>
    </dxf>
  </rfmt>
  <rfmt sheetId="13" sqref="Q46" start="0" length="0">
    <dxf>
      <font>
        <sz val="8"/>
        <color auto="1"/>
        <name val="Open Sans"/>
        <scheme val="none"/>
      </font>
    </dxf>
  </rfmt>
  <rfmt sheetId="13" sqref="Q47" start="0" length="0">
    <dxf>
      <font>
        <sz val="8"/>
        <color auto="1"/>
        <name val="Open Sans"/>
        <scheme val="none"/>
      </font>
    </dxf>
  </rfmt>
  <rfmt sheetId="13" sqref="Q48" start="0" length="0">
    <dxf>
      <font>
        <sz val="8"/>
        <color auto="1"/>
        <name val="Open Sans"/>
        <scheme val="none"/>
      </font>
    </dxf>
  </rfmt>
  <rfmt sheetId="13" sqref="Q49" start="0" length="0">
    <dxf>
      <font>
        <sz val="8"/>
        <color auto="1"/>
        <name val="Open Sans"/>
        <scheme val="none"/>
      </font>
    </dxf>
  </rfmt>
  <rfmt sheetId="13" sqref="Q50" start="0" length="0">
    <dxf>
      <font>
        <sz val="8"/>
        <color auto="1"/>
        <name val="Open Sans"/>
        <scheme val="none"/>
      </font>
    </dxf>
  </rfmt>
  <rfmt sheetId="13" sqref="Q51" start="0" length="0">
    <dxf>
      <font>
        <sz val="8"/>
        <color auto="1"/>
        <name val="Open Sans"/>
        <scheme val="none"/>
      </font>
    </dxf>
  </rfmt>
  <rfmt sheetId="13" sqref="Q52" start="0" length="0">
    <dxf>
      <font>
        <sz val="8"/>
        <color auto="1"/>
        <name val="Open Sans"/>
        <scheme val="none"/>
      </font>
    </dxf>
  </rfmt>
  <rfmt sheetId="13" sqref="Q53" start="0" length="0">
    <dxf>
      <font>
        <sz val="8"/>
        <color auto="1"/>
        <name val="Open Sans"/>
        <scheme val="none"/>
      </font>
    </dxf>
  </rfmt>
  <rfmt sheetId="13" sqref="Q54" start="0" length="0">
    <dxf>
      <font>
        <sz val="8"/>
        <color auto="1"/>
        <name val="Open Sans"/>
        <scheme val="none"/>
      </font>
    </dxf>
  </rfmt>
  <rfmt sheetId="13" sqref="Q55" start="0" length="0">
    <dxf>
      <font>
        <sz val="8"/>
        <color auto="1"/>
        <name val="Open Sans"/>
        <scheme val="none"/>
      </font>
    </dxf>
  </rfmt>
  <rfmt sheetId="13" sqref="Q56" start="0" length="0">
    <dxf>
      <font>
        <sz val="8"/>
        <color auto="1"/>
        <name val="Open Sans"/>
        <scheme val="none"/>
      </font>
    </dxf>
  </rfmt>
  <rfmt sheetId="13" sqref="Q57" start="0" length="0">
    <dxf>
      <font>
        <sz val="8"/>
        <color auto="1"/>
        <name val="Open Sans"/>
        <scheme val="none"/>
      </font>
    </dxf>
  </rfmt>
  <rfmt sheetId="13" sqref="Q58" start="0" length="0">
    <dxf>
      <font>
        <sz val="8"/>
        <color auto="1"/>
        <name val="Open Sans"/>
        <scheme val="none"/>
      </font>
    </dxf>
  </rfmt>
  <rfmt sheetId="13" sqref="Q59" start="0" length="0">
    <dxf>
      <font>
        <sz val="8"/>
        <color auto="1"/>
        <name val="Open Sans"/>
        <scheme val="none"/>
      </font>
    </dxf>
  </rfmt>
  <rfmt sheetId="13" sqref="Q60" start="0" length="0">
    <dxf>
      <font>
        <sz val="8"/>
        <color auto="1"/>
        <name val="Open Sans"/>
        <scheme val="none"/>
      </font>
    </dxf>
  </rfmt>
  <rfmt sheetId="13" sqref="Q61" start="0" length="0">
    <dxf>
      <font>
        <sz val="8"/>
        <color auto="1"/>
        <name val="Open Sans"/>
        <scheme val="none"/>
      </font>
    </dxf>
  </rfmt>
  <rfmt sheetId="13" sqref="Q62" start="0" length="0">
    <dxf>
      <font>
        <sz val="8"/>
        <color auto="1"/>
        <name val="Open Sans"/>
        <scheme val="none"/>
      </font>
    </dxf>
  </rfmt>
  <rfmt sheetId="13" sqref="Q63" start="0" length="0">
    <dxf>
      <font>
        <sz val="8"/>
        <color auto="1"/>
        <name val="Open Sans"/>
        <scheme val="none"/>
      </font>
    </dxf>
  </rfmt>
  <rfmt sheetId="13" sqref="Q64" start="0" length="0">
    <dxf>
      <font>
        <sz val="8"/>
        <color auto="1"/>
        <name val="Open Sans"/>
        <scheme val="none"/>
      </font>
    </dxf>
  </rfmt>
  <rfmt sheetId="13" sqref="Q65" start="0" length="0">
    <dxf>
      <font>
        <sz val="8"/>
        <color auto="1"/>
        <name val="Open Sans"/>
        <scheme val="none"/>
      </font>
    </dxf>
  </rfmt>
  <rfmt sheetId="13" sqref="Q66" start="0" length="0">
    <dxf>
      <font>
        <sz val="8"/>
        <color auto="1"/>
        <name val="Open Sans"/>
        <scheme val="none"/>
      </font>
    </dxf>
  </rfmt>
  <rfmt sheetId="13" sqref="Q67" start="0" length="0">
    <dxf>
      <font>
        <sz val="8"/>
        <color auto="1"/>
        <name val="Open Sans"/>
        <scheme val="none"/>
      </font>
    </dxf>
  </rfmt>
  <rfmt sheetId="13" sqref="Q68" start="0" length="0">
    <dxf>
      <font>
        <sz val="8"/>
        <color auto="1"/>
        <name val="Open Sans"/>
        <scheme val="none"/>
      </font>
    </dxf>
  </rfmt>
  <rfmt sheetId="13" sqref="Q69" start="0" length="0">
    <dxf>
      <font>
        <sz val="8"/>
        <color auto="1"/>
        <name val="Open Sans"/>
        <scheme val="none"/>
      </font>
    </dxf>
  </rfmt>
  <rfmt sheetId="13" sqref="Q70" start="0" length="0">
    <dxf>
      <font>
        <sz val="8"/>
        <color auto="1"/>
        <name val="Open Sans"/>
        <scheme val="none"/>
      </font>
    </dxf>
  </rfmt>
  <rfmt sheetId="13" sqref="Q71" start="0" length="0">
    <dxf>
      <font>
        <sz val="8"/>
        <color auto="1"/>
        <name val="Open Sans"/>
        <scheme val="none"/>
      </font>
    </dxf>
  </rfmt>
  <rfmt sheetId="13" sqref="Q72" start="0" length="0">
    <dxf>
      <font>
        <sz val="8"/>
        <color auto="1"/>
        <name val="Open Sans"/>
        <scheme val="none"/>
      </font>
    </dxf>
  </rfmt>
  <rfmt sheetId="13" sqref="Q73" start="0" length="0">
    <dxf>
      <font>
        <sz val="8"/>
        <color auto="1"/>
        <name val="Open Sans"/>
        <scheme val="none"/>
      </font>
    </dxf>
  </rfmt>
  <rfmt sheetId="13" sqref="Q74" start="0" length="0">
    <dxf>
      <font>
        <sz val="8"/>
        <color auto="1"/>
        <name val="Open Sans"/>
        <scheme val="none"/>
      </font>
    </dxf>
  </rfmt>
  <rfmt sheetId="13" sqref="Q75" start="0" length="0">
    <dxf>
      <font>
        <sz val="8"/>
        <color auto="1"/>
        <name val="Open Sans"/>
        <scheme val="none"/>
      </font>
    </dxf>
  </rfmt>
  <rfmt sheetId="13" sqref="Q76" start="0" length="0">
    <dxf>
      <font>
        <sz val="8"/>
        <color auto="1"/>
        <name val="Open Sans"/>
        <scheme val="none"/>
      </font>
    </dxf>
  </rfmt>
  <rfmt sheetId="13" sqref="Q77" start="0" length="0">
    <dxf>
      <font>
        <sz val="8"/>
        <color auto="1"/>
        <name val="Open Sans"/>
        <scheme val="none"/>
      </font>
    </dxf>
  </rfmt>
  <rfmt sheetId="13" sqref="Q78" start="0" length="0">
    <dxf>
      <font>
        <sz val="8"/>
        <color auto="1"/>
        <name val="Open Sans"/>
        <scheme val="none"/>
      </font>
    </dxf>
  </rfmt>
  <rfmt sheetId="13" sqref="Q79" start="0" length="0">
    <dxf>
      <font>
        <sz val="8"/>
        <color auto="1"/>
        <name val="Open Sans"/>
        <scheme val="none"/>
      </font>
    </dxf>
  </rfmt>
  <rfmt sheetId="13" sqref="Q80" start="0" length="0">
    <dxf>
      <font>
        <sz val="8"/>
        <color auto="1"/>
        <name val="Open Sans"/>
        <scheme val="none"/>
      </font>
    </dxf>
  </rfmt>
  <rfmt sheetId="13" sqref="Q81" start="0" length="0">
    <dxf>
      <font>
        <sz val="8"/>
        <color auto="1"/>
        <name val="Open Sans"/>
        <scheme val="none"/>
      </font>
    </dxf>
  </rfmt>
  <rfmt sheetId="13" sqref="Q82" start="0" length="0">
    <dxf>
      <font>
        <sz val="8"/>
        <color auto="1"/>
        <name val="Open Sans"/>
        <scheme val="none"/>
      </font>
    </dxf>
  </rfmt>
  <rfmt sheetId="13" sqref="Q83" start="0" length="0">
    <dxf>
      <font>
        <sz val="8"/>
        <color auto="1"/>
        <name val="Open Sans"/>
        <scheme val="none"/>
      </font>
    </dxf>
  </rfmt>
  <rfmt sheetId="13" sqref="Q84" start="0" length="0">
    <dxf>
      <font>
        <sz val="8"/>
        <color auto="1"/>
        <name val="Open Sans"/>
        <scheme val="none"/>
      </font>
    </dxf>
  </rfmt>
  <rfmt sheetId="13" sqref="Q85" start="0" length="0">
    <dxf>
      <font>
        <sz val="8"/>
        <color auto="1"/>
        <name val="Open Sans"/>
        <scheme val="none"/>
      </font>
    </dxf>
  </rfmt>
  <rfmt sheetId="13" sqref="Q86" start="0" length="0">
    <dxf>
      <font>
        <sz val="8"/>
        <color auto="1"/>
        <name val="Open Sans"/>
        <scheme val="none"/>
      </font>
    </dxf>
  </rfmt>
  <rfmt sheetId="13" sqref="Q87" start="0" length="0">
    <dxf>
      <font>
        <sz val="8"/>
        <color auto="1"/>
        <name val="Open Sans"/>
        <scheme val="none"/>
      </font>
    </dxf>
  </rfmt>
  <rfmt sheetId="13" sqref="Q88" start="0" length="0">
    <dxf>
      <font>
        <sz val="8"/>
        <color auto="1"/>
        <name val="Open Sans"/>
        <scheme val="none"/>
      </font>
    </dxf>
  </rfmt>
  <rfmt sheetId="13" sqref="Q89" start="0" length="0">
    <dxf>
      <font>
        <sz val="8"/>
        <color auto="1"/>
        <name val="Open Sans"/>
        <scheme val="none"/>
      </font>
    </dxf>
  </rfmt>
  <rfmt sheetId="13" sqref="Q90" start="0" length="0">
    <dxf>
      <font>
        <sz val="8"/>
        <color auto="1"/>
        <name val="Open Sans"/>
        <scheme val="none"/>
      </font>
    </dxf>
  </rfmt>
  <rfmt sheetId="13" sqref="Q91" start="0" length="0">
    <dxf>
      <font>
        <sz val="8"/>
        <color auto="1"/>
        <name val="Open Sans"/>
        <scheme val="none"/>
      </font>
    </dxf>
  </rfmt>
  <rfmt sheetId="13" sqref="Q92" start="0" length="0">
    <dxf>
      <font>
        <sz val="8"/>
        <color auto="1"/>
        <name val="Open Sans"/>
        <scheme val="none"/>
      </font>
    </dxf>
  </rfmt>
  <rfmt sheetId="13" sqref="Q93" start="0" length="0">
    <dxf>
      <font>
        <sz val="8"/>
        <color auto="1"/>
        <name val="Open Sans"/>
        <scheme val="none"/>
      </font>
    </dxf>
  </rfmt>
  <rfmt sheetId="13" sqref="Q94" start="0" length="0">
    <dxf>
      <font>
        <sz val="8"/>
        <color auto="1"/>
        <name val="Open Sans"/>
        <scheme val="none"/>
      </font>
    </dxf>
  </rfmt>
  <rfmt sheetId="13" sqref="Q95" start="0" length="0">
    <dxf>
      <font>
        <sz val="8"/>
        <color auto="1"/>
        <name val="Open Sans"/>
        <scheme val="none"/>
      </font>
    </dxf>
  </rfmt>
  <rfmt sheetId="13" sqref="Q96" start="0" length="0">
    <dxf>
      <font>
        <sz val="8"/>
        <color auto="1"/>
        <name val="Open Sans"/>
        <scheme val="none"/>
      </font>
    </dxf>
  </rfmt>
  <rfmt sheetId="13" sqref="Q97" start="0" length="0">
    <dxf>
      <font>
        <sz val="8"/>
        <color auto="1"/>
        <name val="Open Sans"/>
        <scheme val="none"/>
      </font>
    </dxf>
  </rfmt>
  <rfmt sheetId="13" sqref="Q98" start="0" length="0">
    <dxf>
      <font>
        <sz val="8"/>
        <color auto="1"/>
        <name val="Open Sans"/>
        <scheme val="none"/>
      </font>
    </dxf>
  </rfmt>
  <rfmt sheetId="13" sqref="Q99" start="0" length="0">
    <dxf>
      <font>
        <sz val="8"/>
        <color auto="1"/>
        <name val="Open Sans"/>
        <scheme val="none"/>
      </font>
    </dxf>
  </rfmt>
  <rfmt sheetId="13" sqref="Q100" start="0" length="0">
    <dxf>
      <font>
        <sz val="8"/>
        <color auto="1"/>
        <name val="Open Sans"/>
        <scheme val="none"/>
      </font>
    </dxf>
  </rfmt>
  <rfmt sheetId="13" sqref="Q101" start="0" length="0">
    <dxf>
      <font>
        <sz val="8"/>
        <color auto="1"/>
        <name val="Open Sans"/>
        <scheme val="none"/>
      </font>
    </dxf>
  </rfmt>
  <rfmt sheetId="13" sqref="Q102" start="0" length="0">
    <dxf>
      <font>
        <sz val="8"/>
        <color auto="1"/>
        <name val="Open Sans"/>
        <scheme val="none"/>
      </font>
    </dxf>
  </rfmt>
  <rfmt sheetId="13" sqref="Q103" start="0" length="0">
    <dxf>
      <font>
        <sz val="8"/>
        <color auto="1"/>
        <name val="Open Sans"/>
        <scheme val="none"/>
      </font>
    </dxf>
  </rfmt>
  <rfmt sheetId="13" sqref="Q104" start="0" length="0">
    <dxf>
      <font>
        <sz val="8"/>
        <color auto="1"/>
        <name val="Open Sans"/>
        <scheme val="none"/>
      </font>
    </dxf>
  </rfmt>
  <rfmt sheetId="13" sqref="Q105" start="0" length="0">
    <dxf>
      <font>
        <sz val="8"/>
        <color auto="1"/>
        <name val="Open Sans"/>
        <scheme val="none"/>
      </font>
    </dxf>
  </rfmt>
  <rfmt sheetId="13" sqref="Q106" start="0" length="0">
    <dxf>
      <font>
        <sz val="8"/>
        <color auto="1"/>
        <name val="Open Sans"/>
        <scheme val="none"/>
      </font>
    </dxf>
  </rfmt>
  <rfmt sheetId="13" sqref="Q107" start="0" length="0">
    <dxf>
      <font>
        <sz val="8"/>
        <color auto="1"/>
        <name val="Open Sans"/>
        <scheme val="none"/>
      </font>
    </dxf>
  </rfmt>
  <rfmt sheetId="13" sqref="Q108" start="0" length="0">
    <dxf>
      <font>
        <sz val="8"/>
        <color auto="1"/>
        <name val="Open Sans"/>
        <scheme val="none"/>
      </font>
    </dxf>
  </rfmt>
  <rfmt sheetId="13" sqref="Q109" start="0" length="0">
    <dxf>
      <font>
        <sz val="8"/>
        <color auto="1"/>
        <name val="Open Sans"/>
        <scheme val="none"/>
      </font>
    </dxf>
  </rfmt>
  <rfmt sheetId="13" sqref="Q110" start="0" length="0">
    <dxf>
      <font>
        <sz val="8"/>
        <color auto="1"/>
        <name val="Open Sans"/>
        <scheme val="none"/>
      </font>
    </dxf>
  </rfmt>
  <rfmt sheetId="13" sqref="Q111" start="0" length="0">
    <dxf>
      <font>
        <sz val="8"/>
        <color auto="1"/>
        <name val="Open Sans"/>
        <scheme val="none"/>
      </font>
    </dxf>
  </rfmt>
  <rfmt sheetId="13" sqref="Q112" start="0" length="0">
    <dxf>
      <font>
        <sz val="8"/>
        <color auto="1"/>
        <name val="Open Sans"/>
        <scheme val="none"/>
      </font>
    </dxf>
  </rfmt>
  <rfmt sheetId="13" sqref="Q113" start="0" length="0">
    <dxf>
      <font>
        <sz val="8"/>
        <color auto="1"/>
        <name val="Open Sans"/>
        <scheme val="none"/>
      </font>
    </dxf>
  </rfmt>
  <rfmt sheetId="13" sqref="Q114" start="0" length="0">
    <dxf>
      <font>
        <sz val="8"/>
        <color auto="1"/>
        <name val="Open Sans"/>
        <scheme val="none"/>
      </font>
    </dxf>
  </rfmt>
  <rfmt sheetId="13" sqref="Q115" start="0" length="0">
    <dxf>
      <font>
        <sz val="8"/>
        <color auto="1"/>
        <name val="Open Sans"/>
        <scheme val="none"/>
      </font>
    </dxf>
  </rfmt>
  <rfmt sheetId="13" sqref="Q116" start="0" length="0">
    <dxf>
      <font>
        <sz val="8"/>
        <color auto="1"/>
        <name val="Open Sans"/>
        <scheme val="none"/>
      </font>
    </dxf>
  </rfmt>
  <rfmt sheetId="13" sqref="Q117" start="0" length="0">
    <dxf>
      <font>
        <sz val="8"/>
        <color auto="1"/>
        <name val="Open Sans"/>
        <scheme val="none"/>
      </font>
    </dxf>
  </rfmt>
  <rfmt sheetId="13" sqref="Q118" start="0" length="0">
    <dxf>
      <font>
        <sz val="8"/>
        <color auto="1"/>
        <name val="Open Sans"/>
        <scheme val="none"/>
      </font>
    </dxf>
  </rfmt>
  <rfmt sheetId="13" sqref="Q119" start="0" length="0">
    <dxf>
      <font>
        <sz val="8"/>
        <color auto="1"/>
        <name val="Open Sans"/>
        <scheme val="none"/>
      </font>
    </dxf>
  </rfmt>
  <rfmt sheetId="13" sqref="Q120" start="0" length="0">
    <dxf>
      <font>
        <sz val="8"/>
        <color auto="1"/>
        <name val="Open Sans"/>
        <scheme val="none"/>
      </font>
    </dxf>
  </rfmt>
  <rfmt sheetId="13" sqref="Q121" start="0" length="0">
    <dxf>
      <font>
        <sz val="8"/>
        <color auto="1"/>
        <name val="Open Sans"/>
        <scheme val="none"/>
      </font>
    </dxf>
  </rfmt>
  <rfmt sheetId="13" sqref="Q122" start="0" length="0">
    <dxf>
      <font>
        <sz val="8"/>
        <color auto="1"/>
        <name val="Open Sans"/>
        <scheme val="none"/>
      </font>
    </dxf>
  </rfmt>
  <rfmt sheetId="13" sqref="Q123" start="0" length="0">
    <dxf>
      <font>
        <sz val="8"/>
        <color auto="1"/>
        <name val="Open Sans"/>
        <scheme val="none"/>
      </font>
    </dxf>
  </rfmt>
  <rfmt sheetId="13" sqref="Q124" start="0" length="0">
    <dxf>
      <font>
        <sz val="8"/>
        <color auto="1"/>
        <name val="Open Sans"/>
        <scheme val="none"/>
      </font>
    </dxf>
  </rfmt>
  <rfmt sheetId="13" sqref="Q125" start="0" length="0">
    <dxf>
      <font>
        <sz val="8"/>
        <color auto="1"/>
        <name val="Open Sans"/>
        <scheme val="none"/>
      </font>
    </dxf>
  </rfmt>
  <rfmt sheetId="13" sqref="Q126" start="0" length="0">
    <dxf>
      <font>
        <sz val="8"/>
        <color auto="1"/>
        <name val="Open Sans"/>
        <scheme val="none"/>
      </font>
    </dxf>
  </rfmt>
  <rfmt sheetId="13" sqref="Q127" start="0" length="0">
    <dxf>
      <font>
        <sz val="8"/>
        <color auto="1"/>
        <name val="Open Sans"/>
        <scheme val="none"/>
      </font>
    </dxf>
  </rfmt>
  <rfmt sheetId="13" sqref="Q128" start="0" length="0">
    <dxf>
      <font>
        <sz val="8"/>
        <color auto="1"/>
        <name val="Open Sans"/>
        <scheme val="none"/>
      </font>
    </dxf>
  </rfmt>
  <rfmt sheetId="13" sqref="Q129" start="0" length="0">
    <dxf>
      <font>
        <sz val="8"/>
        <color auto="1"/>
        <name val="Open Sans"/>
        <scheme val="none"/>
      </font>
    </dxf>
  </rfmt>
  <rfmt sheetId="13" sqref="Q130" start="0" length="0">
    <dxf>
      <font>
        <sz val="8"/>
        <color auto="1"/>
        <name val="Open Sans"/>
        <scheme val="none"/>
      </font>
    </dxf>
  </rfmt>
  <rfmt sheetId="13" sqref="Q131" start="0" length="0">
    <dxf>
      <font>
        <sz val="8"/>
        <color auto="1"/>
        <name val="Open Sans"/>
        <scheme val="none"/>
      </font>
    </dxf>
  </rfmt>
  <rfmt sheetId="13" sqref="Q132" start="0" length="0">
    <dxf>
      <font>
        <sz val="8"/>
        <color auto="1"/>
        <name val="Open Sans"/>
        <scheme val="none"/>
      </font>
    </dxf>
  </rfmt>
  <rfmt sheetId="13" sqref="Q133" start="0" length="0">
    <dxf>
      <font>
        <sz val="8"/>
        <color auto="1"/>
        <name val="Open Sans"/>
        <scheme val="none"/>
      </font>
    </dxf>
  </rfmt>
  <rfmt sheetId="13" sqref="Q134" start="0" length="0">
    <dxf>
      <font>
        <sz val="8"/>
        <color auto="1"/>
        <name val="Open Sans"/>
        <scheme val="none"/>
      </font>
    </dxf>
  </rfmt>
  <rcc rId="51" sId="13" numFmtId="19">
    <nc r="Q1">
      <v>44012</v>
    </nc>
  </rcc>
  <rfmt sheetId="13" sqref="Q14">
    <dxf>
      <fill>
        <patternFill patternType="solid">
          <bgColor rgb="FFFFFF00"/>
        </patternFill>
      </fill>
    </dxf>
  </rfmt>
  <rfmt sheetId="13" sqref="Q20">
    <dxf>
      <fill>
        <patternFill patternType="solid">
          <bgColor rgb="FFFFFF00"/>
        </patternFill>
      </fill>
    </dxf>
  </rfmt>
  <rfmt sheetId="13" sqref="Q28">
    <dxf>
      <fill>
        <patternFill patternType="solid">
          <bgColor rgb="FFFFFF00"/>
        </patternFill>
      </fill>
    </dxf>
  </rfmt>
  <rfmt sheetId="13" sqref="Q29">
    <dxf>
      <fill>
        <patternFill patternType="solid">
          <bgColor rgb="FFFFFF00"/>
        </patternFill>
      </fill>
    </dxf>
  </rfmt>
  <rfmt sheetId="13" sqref="Q30">
    <dxf>
      <fill>
        <patternFill patternType="solid">
          <bgColor rgb="FFFFFF00"/>
        </patternFill>
      </fill>
    </dxf>
  </rfmt>
  <rfmt sheetId="13" sqref="Q31">
    <dxf>
      <fill>
        <patternFill patternType="solid">
          <bgColor rgb="FFFFFF00"/>
        </patternFill>
      </fill>
    </dxf>
  </rfmt>
  <rfmt sheetId="13" sqref="Q36">
    <dxf>
      <fill>
        <patternFill patternType="solid">
          <bgColor rgb="FFFFFF00"/>
        </patternFill>
      </fill>
    </dxf>
  </rfmt>
  <rfmt sheetId="13" sqref="Q37">
    <dxf>
      <fill>
        <patternFill patternType="solid">
          <bgColor rgb="FFFFFF00"/>
        </patternFill>
      </fill>
    </dxf>
  </rfmt>
  <rcc rId="52" sId="13">
    <nc r="Q3">
      <f>'P:\GIELDA\2020\PÓŁROCZE 2020\[SAB PSR 2020.xlsx]Papiery do obrotu'!$B$4</f>
    </nc>
  </rcc>
  <rcc rId="53" sId="13">
    <nc r="Q4">
      <f>'P:\GIELDA\2020\PÓŁROCZE 2020\[SAB PSR 2020.xlsx]Papiery do obrotu'!$B$9</f>
    </nc>
  </rcc>
  <rcc rId="54" sId="13">
    <nc r="Q5">
      <f>'P:\GIELDA\2020\PÓŁROCZE 2020\[SAB PSR 2020.xlsx]Papiery do obrotu'!$B$11</f>
    </nc>
  </rcc>
  <rcc rId="55" sId="13">
    <oc r="P6">
      <f>P7+P14</f>
    </oc>
    <nc r="P6">
      <f>P7+P14</f>
    </nc>
  </rcc>
  <rcc rId="56" sId="13">
    <nc r="Q6">
      <f>Q7+Q14</f>
    </nc>
  </rcc>
  <rcc rId="57" sId="13">
    <oc r="P7">
      <f>P8+P10+P12</f>
    </oc>
    <nc r="P7">
      <f>P8+P10+P12</f>
    </nc>
  </rcc>
  <rcc rId="58" sId="13">
    <nc r="Q7">
      <f>Q8+Q10+Q12</f>
    </nc>
  </rcc>
  <rcc rId="59" sId="13">
    <nc r="Q9">
      <f>'P:\GIELDA\2020\PÓŁROCZE 2020\[SAB PSR 2020.xlsx]Papiery do obrotu'!$B$20</f>
    </nc>
  </rcc>
  <rcc rId="60" sId="13" numFmtId="34">
    <nc r="Q11">
      <f>'P:\GIELDA\2020\PÓŁROCZE 2020\[SAB PSR 2020.xlsx]Papiery do obrotu'!$B$22</f>
    </nc>
  </rcc>
  <rcc rId="61" sId="13">
    <nc r="Q13">
      <f>'P:\GIELDA\2020\PÓŁROCZE 2020\[SAB PSR 2020.xlsx]Papiery do obrotu'!$B$24</f>
    </nc>
  </rcc>
  <rcc rId="62" sId="13">
    <nc r="Q14">
      <f>'P:\GIELDA\2020\PÓŁROCZE 2020\[SAB PSR 2020.xlsx]Papiery do obrotu'!$B$25</f>
    </nc>
  </rcc>
  <rcv guid="{9AF4A83C-CF57-4B40-8A74-6A0EA6C2FE5C}" action="delete"/>
  <rdn rId="0" localSheetId="2" customView="1" name="Z_9AF4A83C_CF57_4B40_8A74_6A0EA6C2FE5C_.wvu.PrintArea" hidden="1" oldHidden="1">
    <formula>BS!$A$1:$P$50</formula>
    <oldFormula>BS!$A$1:$P$50</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rdn>
  <rcv guid="{9AF4A83C-CF57-4B40-8A74-6A0EA6C2FE5C}"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 sId="13" odxf="1" dxf="1">
    <oc r="Q14">
      <f>'P:\GIELDA\2020\PÓŁROCZE 2020\[SAB PSR 2020.xlsx]Papiery do obrotu'!$B$25</f>
    </oc>
    <nc r="Q14">
      <f>'P:\GIELDA\2020\PÓŁROCZE 2020\[SAB PSR 2020.xlsx]Papiery do obrotu'!$B$25</f>
    </nc>
    <odxf>
      <fill>
        <patternFill patternType="solid">
          <bgColor rgb="FFFFFF00"/>
        </patternFill>
      </fill>
    </odxf>
    <ndxf>
      <fill>
        <patternFill patternType="none">
          <bgColor indexed="65"/>
        </patternFill>
      </fill>
    </ndxf>
  </rcc>
  <rcc rId="67" sId="13">
    <nc r="Q20">
      <f>'P:\GIELDA\2020\PÓŁROCZE 2020\[SAB PSR 2020.xlsx]Pochodne zabezpieczające'!$B$4</f>
    </nc>
  </rcc>
  <rfmt sheetId="13" sqref="Q20">
    <dxf>
      <fill>
        <patternFill patternType="none">
          <bgColor auto="1"/>
        </patternFill>
      </fill>
    </dxf>
  </rfmt>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 sId="13">
    <nc r="Q28">
      <f>'P:\GIELDA\2020\PÓŁROCZE 2020\[SAB PSR 2020.xlsx]Papiery do obrotu'!$C$4</f>
    </nc>
  </rcc>
  <rcc rId="69" sId="13">
    <nc r="Q29">
      <f>'P:\GIELDA\2020\PÓŁROCZE 2020\[SAB PSR 2020.xlsx]Papiery do obrotu'!$C$9</f>
    </nc>
  </rcc>
  <rcc rId="70" sId="13">
    <nc r="Q30">
      <f>'P:\GIELDA\2020\PÓŁROCZE 2020\[SAB PSR 2020.xlsx]Papiery do obrotu'!$C$11</f>
    </nc>
  </rcc>
  <rcc rId="71" sId="13">
    <nc r="Q31">
      <f>'P:\GIELDA\2020\PÓŁROCZE 2020\[SAB PSR 2020.xlsx]Papiery do obrotu'!$C$27</f>
    </nc>
  </rcc>
  <rfmt sheetId="13" sqref="Q28:Q31">
    <dxf>
      <fill>
        <patternFill patternType="none">
          <bgColor auto="1"/>
        </patternFill>
      </fill>
    </dxf>
  </rfmt>
  <rcc rId="72" sId="13">
    <nc r="Q36">
      <f>'P:\GIELDA\2020\PÓŁROCZE 2020\[SAB PSR 2020.xlsx]Pochodne zabezpieczające'!$C$3</f>
    </nc>
  </rcc>
  <rcc rId="73" sId="13">
    <nc r="Q37">
      <f>'P:\GIELDA\2020\PÓŁROCZE 2020\[SAB PSR 2020.xlsx]Pochodne zabezpieczające'!$C$4</f>
    </nc>
  </rcc>
  <rfmt sheetId="13" sqref="Q36:Q37">
    <dxf>
      <fill>
        <patternFill patternType="none">
          <bgColor auto="1"/>
        </patternFill>
      </fill>
    </dxf>
  </rfmt>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printerSettings" Target="../printerSettings/printerSettings64.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printerSettings" Target="../printerSettings/printerSettings63.bin"/><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74.bin"/><Relationship Id="rId3" Type="http://schemas.openxmlformats.org/officeDocument/2006/relationships/printerSettings" Target="../printerSettings/printerSettings69.bin"/><Relationship Id="rId7" Type="http://schemas.openxmlformats.org/officeDocument/2006/relationships/printerSettings" Target="../printerSettings/printerSettings73.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 Id="rId9" Type="http://schemas.openxmlformats.org/officeDocument/2006/relationships/printerSettings" Target="../printerSettings/printerSettings7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printerSettings" Target="../printerSettings/printerSettings8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
  <sheetViews>
    <sheetView tabSelected="1" zoomScaleNormal="100" workbookViewId="0">
      <selection activeCell="S58" sqref="S58"/>
    </sheetView>
  </sheetViews>
  <sheetFormatPr defaultColWidth="9.140625" defaultRowHeight="14.25"/>
  <cols>
    <col min="1" max="2" width="50.85546875" style="6" customWidth="1"/>
    <col min="3" max="11" width="13.42578125" style="6" customWidth="1"/>
    <col min="12" max="16" width="13.42578125" style="29" customWidth="1"/>
    <col min="17" max="17" width="51.85546875" style="29" bestFit="1" customWidth="1"/>
    <col min="18" max="18" width="10.140625" style="29" bestFit="1" customWidth="1"/>
    <col min="19" max="27" width="9.140625" style="29"/>
    <col min="28" max="16384" width="9.140625" style="6"/>
  </cols>
  <sheetData>
    <row r="1" spans="1:18" ht="17.25" customHeight="1" thickBot="1">
      <c r="A1" s="4" t="s">
        <v>87</v>
      </c>
      <c r="B1" s="4" t="s">
        <v>0</v>
      </c>
      <c r="C1" s="5" t="s">
        <v>115</v>
      </c>
      <c r="D1" s="5" t="s">
        <v>111</v>
      </c>
      <c r="E1" s="5" t="s">
        <v>116</v>
      </c>
      <c r="F1" s="5" t="s">
        <v>117</v>
      </c>
      <c r="G1" s="5" t="s">
        <v>118</v>
      </c>
      <c r="H1" s="5" t="s">
        <v>136</v>
      </c>
      <c r="I1" s="5" t="s">
        <v>137</v>
      </c>
      <c r="J1" s="5" t="s">
        <v>146</v>
      </c>
      <c r="K1" s="5" t="s">
        <v>155</v>
      </c>
      <c r="L1" s="5" t="s">
        <v>574</v>
      </c>
      <c r="M1" s="5" t="s">
        <v>608</v>
      </c>
      <c r="N1" s="5" t="s">
        <v>615</v>
      </c>
      <c r="O1" s="5" t="s">
        <v>657</v>
      </c>
      <c r="P1" s="5" t="s">
        <v>661</v>
      </c>
      <c r="Q1" s="297"/>
    </row>
    <row r="2" spans="1:18" ht="15" customHeight="1">
      <c r="A2" s="7" t="s">
        <v>149</v>
      </c>
      <c r="B2" s="358" t="s">
        <v>150</v>
      </c>
      <c r="C2" s="352">
        <v>1559802</v>
      </c>
      <c r="D2" s="352">
        <v>1620968</v>
      </c>
      <c r="E2" s="352">
        <v>1663808</v>
      </c>
      <c r="F2" s="352">
        <v>1684729</v>
      </c>
      <c r="G2" s="352">
        <v>1688501</v>
      </c>
      <c r="H2" s="352">
        <v>1736743</v>
      </c>
      <c r="I2" s="352">
        <v>1805709</v>
      </c>
      <c r="J2" s="352">
        <v>1982843</v>
      </c>
      <c r="K2" s="352">
        <v>2081699</v>
      </c>
      <c r="L2" s="352">
        <v>2116449</v>
      </c>
      <c r="M2" s="352">
        <v>2166156</v>
      </c>
      <c r="N2" s="352">
        <v>2097532</v>
      </c>
      <c r="O2" s="352">
        <v>2050090</v>
      </c>
      <c r="P2" s="352">
        <v>1758240</v>
      </c>
      <c r="Q2" s="298">
        <v>8461836</v>
      </c>
      <c r="R2" s="266">
        <v>-6703596</v>
      </c>
    </row>
    <row r="3" spans="1:18" ht="28.5" customHeight="1">
      <c r="A3" s="8" t="s">
        <v>119</v>
      </c>
      <c r="B3" s="359" t="s">
        <v>123</v>
      </c>
      <c r="C3" s="353">
        <v>0</v>
      </c>
      <c r="D3" s="353">
        <v>0</v>
      </c>
      <c r="E3" s="353">
        <v>0</v>
      </c>
      <c r="F3" s="353">
        <v>0</v>
      </c>
      <c r="G3" s="353">
        <v>1487943</v>
      </c>
      <c r="H3" s="353">
        <v>1537794</v>
      </c>
      <c r="I3" s="353">
        <v>1584506</v>
      </c>
      <c r="J3" s="353">
        <v>1734889</v>
      </c>
      <c r="K3" s="353">
        <v>1821282</v>
      </c>
      <c r="L3" s="353">
        <v>1869671</v>
      </c>
      <c r="M3" s="353">
        <v>1923854</v>
      </c>
      <c r="N3" s="353">
        <v>1852731</v>
      </c>
      <c r="O3" s="353">
        <v>1816161</v>
      </c>
      <c r="P3" s="353">
        <v>1535340</v>
      </c>
      <c r="Q3" s="298">
        <v>7467538</v>
      </c>
      <c r="R3" s="266">
        <v>-5932198</v>
      </c>
    </row>
    <row r="4" spans="1:18" ht="28.5" customHeight="1">
      <c r="A4" s="8" t="s">
        <v>120</v>
      </c>
      <c r="B4" s="359" t="s">
        <v>124</v>
      </c>
      <c r="C4" s="353">
        <v>0</v>
      </c>
      <c r="D4" s="353">
        <v>0</v>
      </c>
      <c r="E4" s="353">
        <v>0</v>
      </c>
      <c r="F4" s="353">
        <v>0</v>
      </c>
      <c r="G4" s="353">
        <v>163239</v>
      </c>
      <c r="H4" s="353">
        <v>174832</v>
      </c>
      <c r="I4" s="353">
        <v>189226</v>
      </c>
      <c r="J4" s="353">
        <v>206081</v>
      </c>
      <c r="K4" s="353">
        <v>209674</v>
      </c>
      <c r="L4" s="353">
        <v>199210</v>
      </c>
      <c r="M4" s="353">
        <v>209193</v>
      </c>
      <c r="N4" s="353">
        <v>215747</v>
      </c>
      <c r="O4" s="353">
        <v>206593</v>
      </c>
      <c r="P4" s="353">
        <v>209592</v>
      </c>
      <c r="Q4" s="298">
        <v>833824</v>
      </c>
      <c r="R4" s="266">
        <v>-624232</v>
      </c>
    </row>
    <row r="5" spans="1:18" ht="28.5" customHeight="1">
      <c r="A5" s="8" t="s">
        <v>121</v>
      </c>
      <c r="B5" s="359" t="s">
        <v>122</v>
      </c>
      <c r="C5" s="353">
        <v>0</v>
      </c>
      <c r="D5" s="353">
        <v>0</v>
      </c>
      <c r="E5" s="353">
        <v>0</v>
      </c>
      <c r="F5" s="353">
        <v>0</v>
      </c>
      <c r="G5" s="353">
        <v>37319</v>
      </c>
      <c r="H5" s="353">
        <v>24117</v>
      </c>
      <c r="I5" s="353">
        <v>31977</v>
      </c>
      <c r="J5" s="353">
        <v>41873</v>
      </c>
      <c r="K5" s="353">
        <v>50743</v>
      </c>
      <c r="L5" s="353">
        <v>47568</v>
      </c>
      <c r="M5" s="353">
        <v>33109</v>
      </c>
      <c r="N5" s="353">
        <v>29054</v>
      </c>
      <c r="O5" s="353">
        <v>27336</v>
      </c>
      <c r="P5" s="353">
        <v>13308</v>
      </c>
      <c r="Q5" s="298">
        <v>160474</v>
      </c>
      <c r="R5" s="266">
        <v>-147166</v>
      </c>
    </row>
    <row r="6" spans="1:18" ht="15" customHeight="1">
      <c r="A6" s="10" t="s">
        <v>88</v>
      </c>
      <c r="B6" s="360" t="s">
        <v>50</v>
      </c>
      <c r="C6" s="353">
        <v>-305806</v>
      </c>
      <c r="D6" s="353">
        <v>-318481</v>
      </c>
      <c r="E6" s="353">
        <v>-322842</v>
      </c>
      <c r="F6" s="353">
        <v>-305281</v>
      </c>
      <c r="G6" s="353">
        <v>-298675</v>
      </c>
      <c r="H6" s="353">
        <v>-340536</v>
      </c>
      <c r="I6" s="353">
        <v>-383490</v>
      </c>
      <c r="J6" s="353">
        <v>-448690</v>
      </c>
      <c r="K6" s="353">
        <v>-473099</v>
      </c>
      <c r="L6" s="353">
        <v>-492917</v>
      </c>
      <c r="M6" s="353">
        <v>-465122</v>
      </c>
      <c r="N6" s="353">
        <v>-450529</v>
      </c>
      <c r="O6" s="353">
        <v>-413777</v>
      </c>
      <c r="P6" s="353">
        <v>-299805</v>
      </c>
      <c r="Q6" s="298">
        <v>-1881667</v>
      </c>
      <c r="R6" s="266">
        <v>1581862</v>
      </c>
    </row>
    <row r="7" spans="1:18" ht="15" customHeight="1">
      <c r="A7" s="11" t="s">
        <v>89</v>
      </c>
      <c r="B7" s="361" t="s">
        <v>1</v>
      </c>
      <c r="C7" s="354">
        <v>1253996</v>
      </c>
      <c r="D7" s="354">
        <v>1302487</v>
      </c>
      <c r="E7" s="354">
        <v>1340966</v>
      </c>
      <c r="F7" s="354">
        <v>1379448</v>
      </c>
      <c r="G7" s="354">
        <v>1389826</v>
      </c>
      <c r="H7" s="354">
        <v>1396207</v>
      </c>
      <c r="I7" s="354">
        <v>1422219</v>
      </c>
      <c r="J7" s="354">
        <v>1534153</v>
      </c>
      <c r="K7" s="354">
        <v>1608600</v>
      </c>
      <c r="L7" s="354">
        <v>1623532</v>
      </c>
      <c r="M7" s="354">
        <v>1701034</v>
      </c>
      <c r="N7" s="354">
        <v>1647003</v>
      </c>
      <c r="O7" s="354">
        <v>1636313</v>
      </c>
      <c r="P7" s="354">
        <v>1458435</v>
      </c>
      <c r="Q7" s="298">
        <v>6580169</v>
      </c>
      <c r="R7" s="266">
        <v>-5121734</v>
      </c>
    </row>
    <row r="8" spans="1:18" ht="15" customHeight="1">
      <c r="A8" s="10" t="s">
        <v>90</v>
      </c>
      <c r="B8" s="360" t="s">
        <v>2</v>
      </c>
      <c r="C8" s="353">
        <v>571025</v>
      </c>
      <c r="D8" s="353">
        <v>607881</v>
      </c>
      <c r="E8" s="353">
        <v>654490</v>
      </c>
      <c r="F8" s="353">
        <v>642813</v>
      </c>
      <c r="G8" s="353">
        <v>603973</v>
      </c>
      <c r="H8" s="353">
        <v>649627</v>
      </c>
      <c r="I8" s="353">
        <v>608742</v>
      </c>
      <c r="J8" s="353">
        <v>664230</v>
      </c>
      <c r="K8" s="353">
        <v>629803</v>
      </c>
      <c r="L8" s="353">
        <v>661065</v>
      </c>
      <c r="M8" s="353">
        <v>662229</v>
      </c>
      <c r="N8" s="353">
        <v>694952</v>
      </c>
      <c r="O8" s="353">
        <v>661836</v>
      </c>
      <c r="P8" s="353">
        <v>603635</v>
      </c>
      <c r="Q8" s="298">
        <v>2648049</v>
      </c>
      <c r="R8" s="266">
        <v>-2044414</v>
      </c>
    </row>
    <row r="9" spans="1:18" ht="15" customHeight="1">
      <c r="A9" s="10" t="s">
        <v>91</v>
      </c>
      <c r="B9" s="360" t="s">
        <v>3</v>
      </c>
      <c r="C9" s="353">
        <v>-95832</v>
      </c>
      <c r="D9" s="353">
        <v>-112239</v>
      </c>
      <c r="E9" s="353">
        <v>-127585</v>
      </c>
      <c r="F9" s="353">
        <v>-127427</v>
      </c>
      <c r="G9" s="353">
        <v>-88859</v>
      </c>
      <c r="H9" s="353">
        <v>-119867</v>
      </c>
      <c r="I9" s="353">
        <v>-93092</v>
      </c>
      <c r="J9" s="353">
        <v>-166952</v>
      </c>
      <c r="K9" s="353">
        <v>-109741</v>
      </c>
      <c r="L9" s="353">
        <v>-138708</v>
      </c>
      <c r="M9" s="353">
        <v>-118182</v>
      </c>
      <c r="N9" s="353">
        <v>-153246</v>
      </c>
      <c r="O9" s="353">
        <v>-123592</v>
      </c>
      <c r="P9" s="353">
        <v>-111804</v>
      </c>
      <c r="Q9" s="298">
        <v>-519877</v>
      </c>
      <c r="R9" s="266">
        <v>408073</v>
      </c>
    </row>
    <row r="10" spans="1:18" ht="15" customHeight="1">
      <c r="A10" s="11" t="s">
        <v>55</v>
      </c>
      <c r="B10" s="361" t="s">
        <v>4</v>
      </c>
      <c r="C10" s="354">
        <v>475193</v>
      </c>
      <c r="D10" s="354">
        <v>495642</v>
      </c>
      <c r="E10" s="354">
        <v>526905</v>
      </c>
      <c r="F10" s="354">
        <v>515386</v>
      </c>
      <c r="G10" s="354">
        <v>515114</v>
      </c>
      <c r="H10" s="354">
        <v>529760</v>
      </c>
      <c r="I10" s="354">
        <v>515650</v>
      </c>
      <c r="J10" s="354">
        <v>497278</v>
      </c>
      <c r="K10" s="354">
        <v>520062</v>
      </c>
      <c r="L10" s="354">
        <v>522357</v>
      </c>
      <c r="M10" s="354">
        <v>544047</v>
      </c>
      <c r="N10" s="354">
        <v>541706</v>
      </c>
      <c r="O10" s="354">
        <v>538244</v>
      </c>
      <c r="P10" s="354">
        <v>491831</v>
      </c>
      <c r="Q10" s="298">
        <v>2128172</v>
      </c>
      <c r="R10" s="266">
        <v>-1636341</v>
      </c>
    </row>
    <row r="11" spans="1:18" ht="15" customHeight="1">
      <c r="A11" s="10" t="s">
        <v>92</v>
      </c>
      <c r="B11" s="360" t="s">
        <v>5</v>
      </c>
      <c r="C11" s="353">
        <v>345</v>
      </c>
      <c r="D11" s="353">
        <v>75579</v>
      </c>
      <c r="E11" s="353">
        <v>712</v>
      </c>
      <c r="F11" s="353">
        <v>180</v>
      </c>
      <c r="G11" s="353">
        <v>185</v>
      </c>
      <c r="H11" s="353">
        <v>98323</v>
      </c>
      <c r="I11" s="353">
        <v>1353</v>
      </c>
      <c r="J11" s="353">
        <v>255</v>
      </c>
      <c r="K11" s="353">
        <v>247</v>
      </c>
      <c r="L11" s="353">
        <v>96993</v>
      </c>
      <c r="M11" s="353">
        <v>1468</v>
      </c>
      <c r="N11" s="353">
        <v>513</v>
      </c>
      <c r="O11" s="353">
        <v>349</v>
      </c>
      <c r="P11" s="353">
        <v>20322</v>
      </c>
      <c r="Q11" s="298">
        <v>99221</v>
      </c>
      <c r="R11" s="266">
        <v>-78899</v>
      </c>
    </row>
    <row r="12" spans="1:18" ht="15" customHeight="1">
      <c r="A12" s="10" t="s">
        <v>93</v>
      </c>
      <c r="B12" s="360" t="s">
        <v>6</v>
      </c>
      <c r="C12" s="353">
        <v>55858</v>
      </c>
      <c r="D12" s="353">
        <v>36228</v>
      </c>
      <c r="E12" s="353">
        <v>55567</v>
      </c>
      <c r="F12" s="353">
        <v>47321</v>
      </c>
      <c r="G12" s="353">
        <v>-1083</v>
      </c>
      <c r="H12" s="353">
        <v>69249</v>
      </c>
      <c r="I12" s="353">
        <v>60451</v>
      </c>
      <c r="J12" s="353">
        <v>15922</v>
      </c>
      <c r="K12" s="353">
        <v>48432</v>
      </c>
      <c r="L12" s="353">
        <v>30201</v>
      </c>
      <c r="M12" s="353">
        <v>63780</v>
      </c>
      <c r="N12" s="353">
        <v>73136</v>
      </c>
      <c r="O12" s="353">
        <v>6303</v>
      </c>
      <c r="P12" s="353">
        <v>58612</v>
      </c>
      <c r="Q12" s="298">
        <v>0</v>
      </c>
      <c r="R12" s="266">
        <v>58612</v>
      </c>
    </row>
    <row r="13" spans="1:18" ht="15" customHeight="1">
      <c r="A13" s="10" t="s">
        <v>94</v>
      </c>
      <c r="B13" s="360" t="s">
        <v>7</v>
      </c>
      <c r="C13" s="353">
        <v>17177</v>
      </c>
      <c r="D13" s="353">
        <v>10770</v>
      </c>
      <c r="E13" s="353">
        <v>3962</v>
      </c>
      <c r="F13" s="353">
        <v>15593</v>
      </c>
      <c r="G13" s="353">
        <v>3927</v>
      </c>
      <c r="H13" s="353">
        <v>16900</v>
      </c>
      <c r="I13" s="353">
        <v>29449</v>
      </c>
      <c r="J13" s="353">
        <v>-12796</v>
      </c>
      <c r="K13" s="353">
        <v>32855</v>
      </c>
      <c r="L13" s="353">
        <v>61896</v>
      </c>
      <c r="M13" s="353">
        <v>42341</v>
      </c>
      <c r="N13" s="353">
        <v>48383</v>
      </c>
      <c r="O13" s="353">
        <v>26486</v>
      </c>
      <c r="P13" s="353">
        <v>27056</v>
      </c>
      <c r="Q13" s="298">
        <v>215549</v>
      </c>
      <c r="R13" s="266">
        <v>-188493</v>
      </c>
    </row>
    <row r="14" spans="1:18" ht="14.45" customHeight="1">
      <c r="A14" s="10" t="s">
        <v>109</v>
      </c>
      <c r="B14" s="360" t="s">
        <v>54</v>
      </c>
      <c r="C14" s="353">
        <v>3757</v>
      </c>
      <c r="D14" s="353">
        <v>0</v>
      </c>
      <c r="E14" s="353">
        <v>0</v>
      </c>
      <c r="F14" s="353">
        <v>0</v>
      </c>
      <c r="G14" s="353">
        <v>-65</v>
      </c>
      <c r="H14" s="353">
        <v>0</v>
      </c>
      <c r="I14" s="353">
        <v>0</v>
      </c>
      <c r="J14" s="353">
        <v>0</v>
      </c>
      <c r="K14" s="353">
        <v>0</v>
      </c>
      <c r="L14" s="353">
        <v>0</v>
      </c>
      <c r="M14" s="353">
        <v>0</v>
      </c>
      <c r="N14" s="353">
        <v>0</v>
      </c>
      <c r="O14" s="353">
        <v>0</v>
      </c>
      <c r="P14" s="353">
        <v>0</v>
      </c>
      <c r="Q14" s="298">
        <v>185475</v>
      </c>
      <c r="R14" s="266">
        <v>-185475</v>
      </c>
    </row>
    <row r="15" spans="1:18" ht="15" customHeight="1">
      <c r="A15" s="10" t="s">
        <v>95</v>
      </c>
      <c r="B15" s="360" t="s">
        <v>8</v>
      </c>
      <c r="C15" s="353">
        <v>42340</v>
      </c>
      <c r="D15" s="353">
        <v>32204</v>
      </c>
      <c r="E15" s="353">
        <v>23671</v>
      </c>
      <c r="F15" s="353">
        <v>52372</v>
      </c>
      <c r="G15" s="353">
        <v>77448</v>
      </c>
      <c r="H15" s="353">
        <v>76421</v>
      </c>
      <c r="I15" s="353">
        <v>25814</v>
      </c>
      <c r="J15" s="353">
        <v>34159</v>
      </c>
      <c r="K15" s="353">
        <v>32270</v>
      </c>
      <c r="L15" s="353">
        <v>50602</v>
      </c>
      <c r="M15" s="353">
        <v>100791</v>
      </c>
      <c r="N15" s="353">
        <v>-2059088</v>
      </c>
      <c r="O15" s="353">
        <v>40816</v>
      </c>
      <c r="P15" s="353">
        <v>25724</v>
      </c>
      <c r="Q15" s="298">
        <v>275916</v>
      </c>
      <c r="R15" s="266">
        <v>-250192</v>
      </c>
    </row>
    <row r="16" spans="1:18" ht="15" customHeight="1">
      <c r="A16" s="10" t="s">
        <v>153</v>
      </c>
      <c r="B16" s="360" t="s">
        <v>154</v>
      </c>
      <c r="C16" s="353"/>
      <c r="D16" s="353"/>
      <c r="E16" s="353"/>
      <c r="F16" s="353"/>
      <c r="G16" s="353">
        <v>0</v>
      </c>
      <c r="H16" s="353">
        <v>0</v>
      </c>
      <c r="I16" s="353">
        <v>0</v>
      </c>
      <c r="J16" s="353">
        <v>419295</v>
      </c>
      <c r="K16" s="353">
        <v>0</v>
      </c>
      <c r="L16" s="353">
        <v>0</v>
      </c>
      <c r="M16" s="353">
        <v>0</v>
      </c>
      <c r="N16" s="353">
        <v>0</v>
      </c>
      <c r="O16" s="353">
        <v>0</v>
      </c>
      <c r="P16" s="353">
        <v>0</v>
      </c>
      <c r="Q16" s="298">
        <v>0</v>
      </c>
      <c r="R16" s="266">
        <v>0</v>
      </c>
    </row>
    <row r="17" spans="1:27" ht="15" customHeight="1">
      <c r="A17" s="10" t="s">
        <v>139</v>
      </c>
      <c r="B17" s="360" t="s">
        <v>9</v>
      </c>
      <c r="C17" s="353">
        <v>-145512</v>
      </c>
      <c r="D17" s="353">
        <v>-100366</v>
      </c>
      <c r="E17" s="353">
        <v>-231653</v>
      </c>
      <c r="F17" s="353">
        <v>-212942</v>
      </c>
      <c r="G17" s="353">
        <v>-203364</v>
      </c>
      <c r="H17" s="353">
        <v>-257876</v>
      </c>
      <c r="I17" s="353">
        <v>-253665</v>
      </c>
      <c r="J17" s="353">
        <v>-370163</v>
      </c>
      <c r="K17" s="353">
        <v>-262688</v>
      </c>
      <c r="L17" s="353">
        <v>-356558</v>
      </c>
      <c r="M17" s="353">
        <v>-336556</v>
      </c>
      <c r="N17" s="353">
        <v>-263551</v>
      </c>
      <c r="O17" s="353">
        <v>-466300</v>
      </c>
      <c r="P17" s="353">
        <v>-480919</v>
      </c>
      <c r="Q17" s="298">
        <v>-1219353</v>
      </c>
      <c r="R17" s="266">
        <v>738434</v>
      </c>
    </row>
    <row r="18" spans="1:27" ht="15" customHeight="1">
      <c r="A18" s="10" t="s">
        <v>314</v>
      </c>
      <c r="B18" s="360" t="s">
        <v>10</v>
      </c>
      <c r="C18" s="353">
        <v>-865972</v>
      </c>
      <c r="D18" s="353">
        <v>-828582</v>
      </c>
      <c r="E18" s="353">
        <v>-807694</v>
      </c>
      <c r="F18" s="353">
        <v>-870166</v>
      </c>
      <c r="G18" s="353">
        <v>-971151</v>
      </c>
      <c r="H18" s="353">
        <v>-915827</v>
      </c>
      <c r="I18" s="353">
        <v>-916628</v>
      </c>
      <c r="J18" s="353">
        <v>-965363</v>
      </c>
      <c r="K18" s="353">
        <v>-1236233</v>
      </c>
      <c r="L18" s="353">
        <v>-1016451</v>
      </c>
      <c r="M18" s="353">
        <v>-982177</v>
      </c>
      <c r="N18" s="353">
        <v>897491</v>
      </c>
      <c r="O18" s="353">
        <v>-1265327</v>
      </c>
      <c r="P18" s="353">
        <v>-963782</v>
      </c>
      <c r="Q18" s="298">
        <v>-4488711</v>
      </c>
      <c r="R18" s="266">
        <v>3524929</v>
      </c>
    </row>
    <row r="19" spans="1:27" s="15" customFormat="1" ht="15" customHeight="1">
      <c r="A19" s="13" t="s">
        <v>140</v>
      </c>
      <c r="B19" s="362" t="s">
        <v>141</v>
      </c>
      <c r="C19" s="355">
        <v>-763710</v>
      </c>
      <c r="D19" s="355">
        <v>-734087</v>
      </c>
      <c r="E19" s="355">
        <v>-686366</v>
      </c>
      <c r="F19" s="355">
        <v>-755269</v>
      </c>
      <c r="G19" s="355">
        <v>-862454</v>
      </c>
      <c r="H19" s="355">
        <v>-751413</v>
      </c>
      <c r="I19" s="355">
        <v>-800454</v>
      </c>
      <c r="J19" s="355">
        <v>-828437</v>
      </c>
      <c r="K19" s="355">
        <v>-1056859</v>
      </c>
      <c r="L19" s="355">
        <v>-813201</v>
      </c>
      <c r="M19" s="355">
        <v>-789211</v>
      </c>
      <c r="N19" s="355">
        <v>-766961</v>
      </c>
      <c r="O19" s="355">
        <v>-1021684</v>
      </c>
      <c r="P19" s="355">
        <v>-667015</v>
      </c>
      <c r="Q19" s="298">
        <v>-3426232</v>
      </c>
      <c r="R19" s="266">
        <v>2759217</v>
      </c>
      <c r="S19" s="30"/>
      <c r="T19" s="30"/>
      <c r="U19" s="30"/>
      <c r="V19" s="30"/>
      <c r="W19" s="30"/>
      <c r="X19" s="30"/>
      <c r="Y19" s="30"/>
      <c r="Z19" s="30"/>
      <c r="AA19" s="30"/>
    </row>
    <row r="20" spans="1:27" s="15" customFormat="1" ht="15" customHeight="1">
      <c r="A20" s="13" t="s">
        <v>160</v>
      </c>
      <c r="B20" s="362" t="s">
        <v>11</v>
      </c>
      <c r="C20" s="355">
        <v>-74269</v>
      </c>
      <c r="D20" s="355">
        <v>-77840</v>
      </c>
      <c r="E20" s="355">
        <v>-82167</v>
      </c>
      <c r="F20" s="355">
        <v>-84657</v>
      </c>
      <c r="G20" s="355">
        <v>-82536</v>
      </c>
      <c r="H20" s="355">
        <v>-79866</v>
      </c>
      <c r="I20" s="355">
        <v>-82093</v>
      </c>
      <c r="J20" s="355">
        <v>-88975</v>
      </c>
      <c r="K20" s="355">
        <v>-99583</v>
      </c>
      <c r="L20" s="355">
        <v>-102806</v>
      </c>
      <c r="M20" s="355">
        <v>-103264</v>
      </c>
      <c r="N20" s="355">
        <v>-119571</v>
      </c>
      <c r="O20" s="355">
        <v>-99142</v>
      </c>
      <c r="P20" s="355">
        <v>-95630</v>
      </c>
      <c r="Q20" s="298">
        <v>-425224</v>
      </c>
      <c r="R20" s="266">
        <v>329594</v>
      </c>
      <c r="S20" s="30"/>
      <c r="T20" s="30"/>
      <c r="U20" s="30"/>
      <c r="V20" s="30"/>
      <c r="W20" s="30"/>
      <c r="X20" s="30"/>
      <c r="Y20" s="30"/>
      <c r="Z20" s="30"/>
      <c r="AA20" s="30"/>
    </row>
    <row r="21" spans="1:27" s="15" customFormat="1" ht="15" customHeight="1">
      <c r="A21" s="13" t="s">
        <v>161</v>
      </c>
      <c r="B21" s="362" t="s">
        <v>162</v>
      </c>
      <c r="C21" s="355"/>
      <c r="D21" s="355"/>
      <c r="E21" s="355"/>
      <c r="F21" s="355"/>
      <c r="G21" s="355">
        <v>0</v>
      </c>
      <c r="H21" s="355">
        <v>0</v>
      </c>
      <c r="I21" s="355">
        <v>0</v>
      </c>
      <c r="J21" s="355">
        <v>0</v>
      </c>
      <c r="K21" s="355">
        <v>-52998</v>
      </c>
      <c r="L21" s="355">
        <v>-54412</v>
      </c>
      <c r="M21" s="355">
        <v>-54283</v>
      </c>
      <c r="N21" s="355">
        <v>-41258</v>
      </c>
      <c r="O21" s="355">
        <v>-53160</v>
      </c>
      <c r="P21" s="355">
        <v>-51080</v>
      </c>
      <c r="Q21" s="298">
        <v>-202951</v>
      </c>
      <c r="R21" s="266">
        <v>151871</v>
      </c>
      <c r="S21" s="30"/>
      <c r="T21" s="30"/>
      <c r="U21" s="30"/>
      <c r="V21" s="30"/>
      <c r="W21" s="30"/>
      <c r="X21" s="30"/>
      <c r="Y21" s="30"/>
      <c r="Z21" s="30"/>
      <c r="AA21" s="30"/>
    </row>
    <row r="22" spans="1:27" s="15" customFormat="1" ht="15" customHeight="1">
      <c r="A22" s="13" t="s">
        <v>60</v>
      </c>
      <c r="B22" s="362" t="s">
        <v>12</v>
      </c>
      <c r="C22" s="355">
        <v>-27993</v>
      </c>
      <c r="D22" s="355">
        <v>-16655</v>
      </c>
      <c r="E22" s="355">
        <v>-39161</v>
      </c>
      <c r="F22" s="355">
        <v>-30240</v>
      </c>
      <c r="G22" s="355">
        <v>-26161</v>
      </c>
      <c r="H22" s="355">
        <v>-84548</v>
      </c>
      <c r="I22" s="355">
        <v>-34081</v>
      </c>
      <c r="J22" s="355">
        <v>-47951</v>
      </c>
      <c r="K22" s="355">
        <v>-26793</v>
      </c>
      <c r="L22" s="355">
        <v>-46032</v>
      </c>
      <c r="M22" s="355">
        <v>-35419</v>
      </c>
      <c r="N22" s="355">
        <v>1825281</v>
      </c>
      <c r="O22" s="355">
        <v>-91341</v>
      </c>
      <c r="P22" s="355">
        <v>-150057</v>
      </c>
      <c r="Q22" s="298">
        <v>-434304</v>
      </c>
      <c r="R22" s="266">
        <v>284247</v>
      </c>
      <c r="S22" s="30"/>
      <c r="T22" s="30"/>
      <c r="U22" s="30"/>
      <c r="V22" s="30"/>
      <c r="W22" s="30"/>
      <c r="X22" s="30"/>
      <c r="Y22" s="30"/>
      <c r="Z22" s="30"/>
      <c r="AA22" s="30"/>
    </row>
    <row r="23" spans="1:27" ht="30" customHeight="1">
      <c r="A23" s="10" t="s">
        <v>110</v>
      </c>
      <c r="B23" s="360" t="s">
        <v>51</v>
      </c>
      <c r="C23" s="353">
        <v>8655</v>
      </c>
      <c r="D23" s="353">
        <v>15157</v>
      </c>
      <c r="E23" s="353">
        <v>14734</v>
      </c>
      <c r="F23" s="353">
        <v>19718</v>
      </c>
      <c r="G23" s="353">
        <v>10998</v>
      </c>
      <c r="H23" s="353">
        <v>14504</v>
      </c>
      <c r="I23" s="353">
        <v>16752</v>
      </c>
      <c r="J23" s="353">
        <v>20413</v>
      </c>
      <c r="K23" s="353">
        <v>14338</v>
      </c>
      <c r="L23" s="353">
        <v>15945</v>
      </c>
      <c r="M23" s="353">
        <v>18641</v>
      </c>
      <c r="N23" s="353">
        <v>18268</v>
      </c>
      <c r="O23" s="353">
        <v>16699</v>
      </c>
      <c r="P23" s="353">
        <v>20140</v>
      </c>
      <c r="Q23" s="298">
        <v>67192</v>
      </c>
      <c r="R23" s="266">
        <v>-47052</v>
      </c>
    </row>
    <row r="24" spans="1:27" ht="15" customHeight="1">
      <c r="A24" s="16" t="s">
        <v>101</v>
      </c>
      <c r="B24" s="363" t="s">
        <v>102</v>
      </c>
      <c r="C24" s="356">
        <v>-106392</v>
      </c>
      <c r="D24" s="356">
        <v>-108320</v>
      </c>
      <c r="E24" s="356">
        <v>-109373</v>
      </c>
      <c r="F24" s="356">
        <v>-113471</v>
      </c>
      <c r="G24" s="356">
        <v>-113444</v>
      </c>
      <c r="H24" s="356">
        <v>-119546</v>
      </c>
      <c r="I24" s="356">
        <v>-123515</v>
      </c>
      <c r="J24" s="356">
        <v>-143255</v>
      </c>
      <c r="K24" s="356">
        <v>-153693</v>
      </c>
      <c r="L24" s="356">
        <v>-151603</v>
      </c>
      <c r="M24" s="356">
        <v>-146433</v>
      </c>
      <c r="N24" s="356">
        <v>-147305</v>
      </c>
      <c r="O24" s="356">
        <v>-148629</v>
      </c>
      <c r="P24" s="356">
        <v>-152499</v>
      </c>
      <c r="Q24" s="298">
        <v>-599034</v>
      </c>
      <c r="R24" s="266">
        <v>446535</v>
      </c>
    </row>
    <row r="25" spans="1:27" ht="15" customHeight="1">
      <c r="A25" s="11" t="s">
        <v>96</v>
      </c>
      <c r="B25" s="361" t="s">
        <v>13</v>
      </c>
      <c r="C25" s="354">
        <v>739445</v>
      </c>
      <c r="D25" s="354">
        <v>930799</v>
      </c>
      <c r="E25" s="354">
        <v>817797</v>
      </c>
      <c r="F25" s="354">
        <v>833439</v>
      </c>
      <c r="G25" s="354">
        <v>708391</v>
      </c>
      <c r="H25" s="354">
        <v>908115</v>
      </c>
      <c r="I25" s="354">
        <v>777880</v>
      </c>
      <c r="J25" s="354">
        <v>1029898</v>
      </c>
      <c r="K25" s="354">
        <v>604190</v>
      </c>
      <c r="L25" s="354">
        <v>876914</v>
      </c>
      <c r="M25" s="354">
        <v>1006936</v>
      </c>
      <c r="N25" s="354">
        <v>756556</v>
      </c>
      <c r="O25" s="354">
        <v>384954</v>
      </c>
      <c r="P25" s="354">
        <v>504920</v>
      </c>
      <c r="Q25" s="298">
        <v>3244596</v>
      </c>
      <c r="R25" s="266">
        <v>-2739676</v>
      </c>
    </row>
    <row r="26" spans="1:27" ht="15" customHeight="1">
      <c r="A26" s="17" t="s">
        <v>97</v>
      </c>
      <c r="B26" s="364" t="s">
        <v>14</v>
      </c>
      <c r="C26" s="356">
        <v>-212812</v>
      </c>
      <c r="D26" s="356">
        <v>-199737</v>
      </c>
      <c r="E26" s="356">
        <v>-188610</v>
      </c>
      <c r="F26" s="356">
        <v>-215548</v>
      </c>
      <c r="G26" s="356">
        <v>-180987</v>
      </c>
      <c r="H26" s="356">
        <v>-176520</v>
      </c>
      <c r="I26" s="356">
        <v>-201320</v>
      </c>
      <c r="J26" s="356">
        <v>-168312</v>
      </c>
      <c r="K26" s="356">
        <v>-191634</v>
      </c>
      <c r="L26" s="356">
        <v>-198989</v>
      </c>
      <c r="M26" s="356">
        <v>-227709</v>
      </c>
      <c r="N26" s="356">
        <v>-182156</v>
      </c>
      <c r="O26" s="356">
        <v>-152077</v>
      </c>
      <c r="P26" s="356">
        <v>-157779</v>
      </c>
      <c r="Q26" s="298">
        <v>-800488</v>
      </c>
      <c r="R26" s="266">
        <v>642709</v>
      </c>
    </row>
    <row r="27" spans="1:27" ht="15" customHeight="1">
      <c r="A27" s="7" t="s">
        <v>98</v>
      </c>
      <c r="B27" s="358" t="s">
        <v>52</v>
      </c>
      <c r="C27" s="352">
        <v>526633</v>
      </c>
      <c r="D27" s="352">
        <v>731062</v>
      </c>
      <c r="E27" s="352">
        <v>629187</v>
      </c>
      <c r="F27" s="352">
        <v>617891</v>
      </c>
      <c r="G27" s="352">
        <v>527404</v>
      </c>
      <c r="H27" s="352">
        <v>731595</v>
      </c>
      <c r="I27" s="352">
        <v>576560</v>
      </c>
      <c r="J27" s="352">
        <v>861586</v>
      </c>
      <c r="K27" s="352">
        <v>412556</v>
      </c>
      <c r="L27" s="352">
        <v>677925</v>
      </c>
      <c r="M27" s="352">
        <v>779227</v>
      </c>
      <c r="N27" s="352">
        <v>574400</v>
      </c>
      <c r="O27" s="352">
        <v>232877</v>
      </c>
      <c r="P27" s="352">
        <v>347141</v>
      </c>
      <c r="Q27" s="298">
        <v>2444108</v>
      </c>
      <c r="R27" s="266">
        <v>-2096967</v>
      </c>
    </row>
    <row r="28" spans="1:27" ht="15" customHeight="1">
      <c r="A28" s="16" t="s">
        <v>99</v>
      </c>
      <c r="B28" s="363" t="s">
        <v>53</v>
      </c>
      <c r="C28" s="356"/>
      <c r="D28" s="356"/>
      <c r="E28" s="356"/>
      <c r="F28" s="356"/>
      <c r="G28" s="356"/>
      <c r="H28" s="356"/>
      <c r="I28" s="356"/>
      <c r="J28" s="356"/>
      <c r="K28" s="356"/>
      <c r="L28" s="356"/>
      <c r="M28" s="356"/>
      <c r="N28" s="356"/>
      <c r="O28" s="356"/>
      <c r="P28" s="356"/>
      <c r="Q28" s="298">
        <v>0</v>
      </c>
      <c r="R28" s="266">
        <v>0</v>
      </c>
    </row>
    <row r="29" spans="1:27" ht="15" customHeight="1">
      <c r="A29" s="10" t="s">
        <v>138</v>
      </c>
      <c r="B29" s="360" t="s">
        <v>142</v>
      </c>
      <c r="C29" s="353">
        <v>452461</v>
      </c>
      <c r="D29" s="353">
        <v>647914</v>
      </c>
      <c r="E29" s="353">
        <v>556427</v>
      </c>
      <c r="F29" s="353">
        <v>542511</v>
      </c>
      <c r="G29" s="353">
        <v>433933</v>
      </c>
      <c r="H29" s="353">
        <v>643810</v>
      </c>
      <c r="I29" s="353">
        <v>497466</v>
      </c>
      <c r="J29" s="353">
        <v>788145</v>
      </c>
      <c r="K29" s="353">
        <v>339007</v>
      </c>
      <c r="L29" s="353">
        <v>596465</v>
      </c>
      <c r="M29" s="353">
        <v>695841</v>
      </c>
      <c r="N29" s="353">
        <v>507034</v>
      </c>
      <c r="O29" s="353">
        <v>170934</v>
      </c>
      <c r="P29" s="353">
        <v>304853</v>
      </c>
      <c r="Q29" s="298">
        <v>2138347</v>
      </c>
      <c r="R29" s="266">
        <v>-1833494</v>
      </c>
    </row>
    <row r="30" spans="1:27" ht="15" customHeight="1">
      <c r="A30" s="18" t="s">
        <v>100</v>
      </c>
      <c r="B30" s="365" t="s">
        <v>15</v>
      </c>
      <c r="C30" s="357">
        <v>74172</v>
      </c>
      <c r="D30" s="357">
        <v>83148</v>
      </c>
      <c r="E30" s="357">
        <v>72760</v>
      </c>
      <c r="F30" s="357">
        <v>75380</v>
      </c>
      <c r="G30" s="357">
        <v>93471</v>
      </c>
      <c r="H30" s="357">
        <v>87785</v>
      </c>
      <c r="I30" s="357">
        <v>79094</v>
      </c>
      <c r="J30" s="357">
        <v>73441</v>
      </c>
      <c r="K30" s="357">
        <v>73549</v>
      </c>
      <c r="L30" s="357">
        <v>81460</v>
      </c>
      <c r="M30" s="357">
        <v>83386</v>
      </c>
      <c r="N30" s="357">
        <v>67366</v>
      </c>
      <c r="O30" s="427">
        <v>61943</v>
      </c>
      <c r="P30" s="427">
        <v>42288</v>
      </c>
      <c r="Q30" s="298">
        <v>305761</v>
      </c>
      <c r="R30" s="266">
        <v>-263473</v>
      </c>
    </row>
    <row r="31" spans="1:27" s="29" customFormat="1" ht="17.25" customHeight="1">
      <c r="M31" s="304"/>
      <c r="Q31" s="297"/>
    </row>
    <row r="32" spans="1:27" s="302" customFormat="1">
      <c r="C32" s="299"/>
      <c r="D32" s="299"/>
      <c r="E32" s="299"/>
      <c r="F32" s="299"/>
      <c r="G32" s="299"/>
      <c r="H32" s="299"/>
      <c r="I32" s="29"/>
      <c r="J32" s="29"/>
      <c r="K32" s="29"/>
      <c r="L32" s="29"/>
      <c r="M32" s="304"/>
      <c r="N32" s="29"/>
      <c r="O32" s="29"/>
      <c r="P32" s="29"/>
      <c r="Q32" s="297"/>
    </row>
    <row r="33" spans="3:17" s="29" customFormat="1">
      <c r="C33" s="290"/>
      <c r="D33" s="290"/>
      <c r="E33" s="290"/>
      <c r="F33" s="290"/>
      <c r="G33" s="300"/>
      <c r="H33" s="300"/>
      <c r="M33" s="304"/>
      <c r="Q33" s="297"/>
    </row>
    <row r="34" spans="3:17" s="29" customFormat="1">
      <c r="C34" s="290"/>
      <c r="D34" s="290"/>
      <c r="E34" s="290"/>
      <c r="F34" s="290"/>
      <c r="G34" s="304"/>
      <c r="H34" s="300"/>
      <c r="M34" s="304"/>
      <c r="Q34" s="297"/>
    </row>
    <row r="35" spans="3:17" s="29" customFormat="1">
      <c r="C35" s="290"/>
      <c r="D35" s="290"/>
      <c r="E35" s="290"/>
      <c r="F35" s="290"/>
      <c r="G35" s="300"/>
      <c r="H35" s="304"/>
      <c r="M35" s="304"/>
      <c r="Q35" s="297"/>
    </row>
    <row r="36" spans="3:17" s="29" customFormat="1">
      <c r="C36" s="301"/>
      <c r="D36" s="301"/>
      <c r="E36" s="301"/>
      <c r="F36" s="301"/>
      <c r="G36" s="301"/>
      <c r="H36" s="290"/>
      <c r="M36" s="304"/>
      <c r="Q36" s="297"/>
    </row>
    <row r="37" spans="3:17" s="29" customFormat="1">
      <c r="C37" s="290"/>
      <c r="D37" s="290"/>
      <c r="E37" s="290"/>
      <c r="F37" s="290"/>
      <c r="G37" s="290"/>
      <c r="H37" s="290"/>
      <c r="M37" s="304"/>
      <c r="Q37" s="297"/>
    </row>
    <row r="38" spans="3:17" s="29" customFormat="1">
      <c r="C38" s="301"/>
      <c r="D38" s="301"/>
      <c r="E38" s="301"/>
      <c r="F38" s="301"/>
      <c r="G38" s="301"/>
      <c r="H38" s="301"/>
      <c r="M38" s="304"/>
      <c r="Q38" s="297"/>
    </row>
    <row r="39" spans="3:17" s="29" customFormat="1">
      <c r="M39" s="304"/>
      <c r="Q39" s="297"/>
    </row>
    <row r="40" spans="3:17" s="29" customFormat="1">
      <c r="M40" s="304"/>
      <c r="Q40" s="297"/>
    </row>
    <row r="41" spans="3:17" s="29" customFormat="1">
      <c r="M41" s="304"/>
      <c r="Q41" s="297"/>
    </row>
    <row r="42" spans="3:17" s="29" customFormat="1">
      <c r="M42" s="304"/>
      <c r="Q42" s="297"/>
    </row>
    <row r="43" spans="3:17" s="29" customFormat="1">
      <c r="M43" s="304"/>
      <c r="Q43" s="297"/>
    </row>
    <row r="44" spans="3:17" s="29" customFormat="1">
      <c r="M44" s="304"/>
      <c r="Q44" s="297"/>
    </row>
    <row r="45" spans="3:17" s="300" customFormat="1">
      <c r="I45" s="29"/>
      <c r="J45" s="29"/>
      <c r="K45" s="29"/>
      <c r="L45" s="29"/>
      <c r="M45" s="304"/>
      <c r="N45" s="29"/>
      <c r="O45" s="29"/>
      <c r="P45" s="29"/>
      <c r="Q45" s="297"/>
    </row>
    <row r="46" spans="3:17" s="300" customFormat="1">
      <c r="I46" s="29"/>
      <c r="J46" s="29"/>
      <c r="K46" s="29"/>
      <c r="L46" s="29"/>
      <c r="M46" s="304"/>
      <c r="N46" s="29"/>
      <c r="O46" s="29"/>
      <c r="P46" s="29"/>
      <c r="Q46" s="297"/>
    </row>
    <row r="47" spans="3:17" s="300" customFormat="1">
      <c r="I47" s="29"/>
      <c r="J47" s="29"/>
      <c r="K47" s="29"/>
      <c r="L47" s="29"/>
      <c r="M47" s="304"/>
      <c r="N47" s="29"/>
      <c r="O47" s="29"/>
      <c r="P47" s="29"/>
      <c r="Q47" s="297"/>
    </row>
    <row r="48" spans="3:17" s="300" customFormat="1">
      <c r="I48" s="29"/>
      <c r="J48" s="29"/>
      <c r="K48" s="29"/>
      <c r="L48" s="29"/>
      <c r="M48" s="304"/>
      <c r="N48" s="29"/>
      <c r="O48" s="29"/>
      <c r="P48" s="29"/>
      <c r="Q48" s="297"/>
    </row>
    <row r="49" spans="9:17" s="300" customFormat="1">
      <c r="I49" s="29"/>
      <c r="J49" s="29"/>
      <c r="K49" s="29"/>
      <c r="L49" s="29"/>
      <c r="M49" s="304"/>
      <c r="N49" s="29"/>
      <c r="O49" s="29"/>
      <c r="P49" s="29"/>
      <c r="Q49" s="297"/>
    </row>
    <row r="50" spans="9:17" s="300" customFormat="1">
      <c r="I50" s="29"/>
      <c r="J50" s="29"/>
      <c r="K50" s="29"/>
      <c r="L50" s="29"/>
      <c r="M50" s="304"/>
      <c r="N50" s="29"/>
      <c r="O50" s="29"/>
      <c r="P50" s="29"/>
      <c r="Q50" s="297"/>
    </row>
    <row r="51" spans="9:17" s="300" customFormat="1">
      <c r="I51" s="29"/>
      <c r="J51" s="29"/>
      <c r="K51" s="29"/>
      <c r="L51" s="29"/>
      <c r="M51" s="304"/>
      <c r="N51" s="29"/>
      <c r="O51" s="29"/>
      <c r="P51" s="29"/>
      <c r="Q51" s="297"/>
    </row>
    <row r="52" spans="9:17" s="300" customFormat="1">
      <c r="I52" s="29"/>
      <c r="J52" s="29"/>
      <c r="K52" s="29"/>
      <c r="L52" s="29"/>
      <c r="M52" s="304"/>
      <c r="N52" s="29"/>
      <c r="O52" s="29"/>
      <c r="P52" s="29"/>
      <c r="Q52" s="297"/>
    </row>
    <row r="53" spans="9:17" s="300" customFormat="1">
      <c r="I53" s="29"/>
      <c r="J53" s="29"/>
      <c r="K53" s="29"/>
      <c r="L53" s="29"/>
      <c r="M53" s="304"/>
      <c r="N53" s="29"/>
      <c r="O53" s="29"/>
      <c r="P53" s="29"/>
      <c r="Q53" s="297"/>
    </row>
    <row r="54" spans="9:17" s="300" customFormat="1">
      <c r="I54" s="29"/>
      <c r="J54" s="29"/>
      <c r="K54" s="29"/>
      <c r="L54" s="29"/>
      <c r="M54" s="304"/>
      <c r="N54" s="29"/>
      <c r="O54" s="29"/>
      <c r="P54" s="29"/>
      <c r="Q54" s="297"/>
    </row>
    <row r="55" spans="9:17" s="300" customFormat="1">
      <c r="I55" s="29"/>
      <c r="J55" s="29"/>
      <c r="K55" s="29"/>
      <c r="L55" s="29"/>
      <c r="M55" s="304"/>
      <c r="N55" s="29"/>
      <c r="O55" s="29"/>
      <c r="P55" s="29"/>
      <c r="Q55" s="297"/>
    </row>
    <row r="56" spans="9:17" s="300" customFormat="1">
      <c r="I56" s="29"/>
      <c r="J56" s="29"/>
      <c r="K56" s="29"/>
      <c r="L56" s="29"/>
      <c r="M56" s="304"/>
      <c r="N56" s="29"/>
      <c r="O56" s="29"/>
      <c r="P56" s="29"/>
      <c r="Q56" s="297"/>
    </row>
    <row r="57" spans="9:17" s="300" customFormat="1">
      <c r="I57" s="29"/>
      <c r="J57" s="29"/>
      <c r="K57" s="29"/>
      <c r="L57" s="29"/>
      <c r="M57" s="304"/>
      <c r="N57" s="29"/>
      <c r="O57" s="29"/>
      <c r="P57" s="29"/>
      <c r="Q57" s="297"/>
    </row>
    <row r="58" spans="9:17" s="300" customFormat="1">
      <c r="I58" s="29"/>
      <c r="J58" s="29"/>
      <c r="K58" s="29"/>
      <c r="L58" s="29"/>
      <c r="M58" s="304"/>
      <c r="N58" s="29"/>
      <c r="O58" s="29"/>
      <c r="P58" s="29"/>
      <c r="Q58" s="297"/>
    </row>
    <row r="59" spans="9:17" s="300" customFormat="1">
      <c r="I59" s="29"/>
      <c r="J59" s="29"/>
      <c r="K59" s="29"/>
      <c r="L59" s="29"/>
      <c r="M59" s="304"/>
      <c r="N59" s="29"/>
      <c r="O59" s="29"/>
      <c r="P59" s="29"/>
      <c r="Q59" s="297"/>
    </row>
    <row r="60" spans="9:17" s="300" customFormat="1">
      <c r="I60" s="29"/>
      <c r="J60" s="29"/>
      <c r="K60" s="29"/>
      <c r="L60" s="29"/>
      <c r="M60" s="304"/>
      <c r="N60" s="29"/>
      <c r="O60" s="29"/>
      <c r="P60" s="29"/>
      <c r="Q60" s="297"/>
    </row>
    <row r="61" spans="9:17" s="300" customFormat="1">
      <c r="I61" s="29"/>
      <c r="J61" s="29"/>
      <c r="K61" s="29"/>
      <c r="L61" s="29"/>
      <c r="M61" s="304"/>
      <c r="N61" s="29"/>
      <c r="O61" s="29"/>
      <c r="P61" s="29"/>
      <c r="Q61" s="297"/>
    </row>
    <row r="62" spans="9:17" s="300" customFormat="1">
      <c r="I62" s="29"/>
      <c r="J62" s="29"/>
      <c r="K62" s="29"/>
      <c r="L62" s="29"/>
      <c r="M62" s="304"/>
      <c r="N62" s="29"/>
      <c r="O62" s="29"/>
      <c r="P62" s="29"/>
      <c r="Q62" s="297"/>
    </row>
    <row r="63" spans="9:17" s="300" customFormat="1">
      <c r="I63" s="29"/>
      <c r="J63" s="29"/>
      <c r="K63" s="29"/>
      <c r="L63" s="29"/>
      <c r="M63" s="304"/>
      <c r="N63" s="29"/>
      <c r="O63" s="29"/>
      <c r="P63" s="29"/>
      <c r="Q63" s="297"/>
    </row>
    <row r="64" spans="9:17" s="300" customFormat="1">
      <c r="I64" s="29"/>
      <c r="J64" s="29"/>
      <c r="K64" s="29"/>
      <c r="L64" s="29"/>
      <c r="M64" s="304"/>
      <c r="N64" s="29"/>
      <c r="O64" s="29"/>
      <c r="P64" s="29"/>
      <c r="Q64" s="297"/>
    </row>
    <row r="65" spans="9:17" s="300" customFormat="1">
      <c r="I65" s="29"/>
      <c r="J65" s="29"/>
      <c r="K65" s="29"/>
      <c r="L65" s="29"/>
      <c r="M65" s="304"/>
      <c r="N65" s="29"/>
      <c r="O65" s="29"/>
      <c r="P65" s="29"/>
      <c r="Q65" s="297"/>
    </row>
    <row r="66" spans="9:17" s="300" customFormat="1"/>
    <row r="67" spans="9:17" s="29" customFormat="1"/>
    <row r="68" spans="9:17" s="29" customFormat="1"/>
  </sheetData>
  <customSheetViews>
    <customSheetView guid="{8C910BC3-505E-4F07-BE1B-E6A1737C2DE9}">
      <selection activeCell="S58" sqref="S58"/>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9AF4A83C-CF57-4B40-8A74-6A0EA6C2FE5C}" topLeftCell="B1">
      <selection activeCell="C20" sqref="C20"/>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8DA78CF1-615A-4626-9893-6751995631A4}" hiddenRows="1" topLeftCell="G1">
      <selection activeCell="I18" sqref="I18"/>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687A4863-1825-4D63-B732-E76682E6DE4F}" topLeftCell="A16">
      <selection activeCell="A31" sqref="A31:XFD68"/>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25FAB884-5E17-4008-8139-33D910C7DEFE}" topLeftCell="B1">
      <selection activeCell="O23" sqref="O23"/>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899D69CD-4B7E-42BC-9944-5BD922EB798C}" topLeftCell="C7">
      <selection activeCell="O17" sqref="O17"/>
      <pageMargins left="0.78740157480314965" right="0.78740157480314965" top="0.98425196850393704" bottom="0.98425196850393704" header="0.51181102362204722" footer="0.51181102362204722"/>
      <pageSetup paperSize="9" scale="44" orientation="landscape" r:id="rId6"/>
      <headerFooter alignWithMargins="0"/>
    </customSheetView>
  </customSheetViews>
  <pageMargins left="0.78740157480314965" right="0.78740157480314965" top="0.98425196850393704" bottom="0.98425196850393704" header="0.51181102362204722" footer="0.51181102362204722"/>
  <pageSetup paperSize="9" scale="44" orientation="landscape" r:id="rId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topLeftCell="B1" zoomScaleNormal="100" workbookViewId="0">
      <selection activeCell="D24" sqref="D24"/>
    </sheetView>
  </sheetViews>
  <sheetFormatPr defaultColWidth="9.140625" defaultRowHeight="12.75"/>
  <cols>
    <col min="1" max="1" width="33.140625" style="98" customWidth="1"/>
    <col min="2" max="2" width="36.5703125" style="98" customWidth="1"/>
    <col min="3" max="12" width="13.140625" style="98" customWidth="1"/>
    <col min="13" max="16384" width="9.140625" style="98"/>
  </cols>
  <sheetData>
    <row r="1" spans="1:12">
      <c r="A1" s="97" t="s">
        <v>315</v>
      </c>
      <c r="B1" s="97" t="s">
        <v>316</v>
      </c>
    </row>
    <row r="2" spans="1:12" ht="43.5" customHeight="1" thickBot="1">
      <c r="A2" s="99" t="s">
        <v>663</v>
      </c>
      <c r="B2" s="99" t="s">
        <v>664</v>
      </c>
      <c r="C2" s="100" t="s">
        <v>118</v>
      </c>
      <c r="D2" s="100" t="s">
        <v>136</v>
      </c>
      <c r="E2" s="100" t="s">
        <v>137</v>
      </c>
      <c r="F2" s="100" t="s">
        <v>146</v>
      </c>
      <c r="G2" s="100" t="s">
        <v>155</v>
      </c>
      <c r="H2" s="100" t="s">
        <v>574</v>
      </c>
      <c r="I2" s="100" t="s">
        <v>608</v>
      </c>
      <c r="J2" s="100" t="s">
        <v>615</v>
      </c>
      <c r="K2" s="100" t="s">
        <v>657</v>
      </c>
      <c r="L2" s="100" t="s">
        <v>661</v>
      </c>
    </row>
    <row r="3" spans="1:12" ht="15" customHeight="1">
      <c r="A3" s="379" t="s">
        <v>317</v>
      </c>
      <c r="B3" s="379" t="s">
        <v>318</v>
      </c>
      <c r="C3" s="372">
        <v>0</v>
      </c>
      <c r="D3" s="372">
        <v>-67</v>
      </c>
      <c r="E3" s="372">
        <v>-4</v>
      </c>
      <c r="F3" s="372">
        <v>5</v>
      </c>
      <c r="G3" s="372">
        <v>0</v>
      </c>
      <c r="H3" s="372">
        <v>-2</v>
      </c>
      <c r="I3" s="372">
        <v>-1</v>
      </c>
      <c r="J3" s="372">
        <v>-25</v>
      </c>
      <c r="K3" s="372">
        <v>-4</v>
      </c>
      <c r="L3" s="372">
        <v>-3</v>
      </c>
    </row>
    <row r="4" spans="1:12" ht="15" customHeight="1">
      <c r="A4" s="376" t="s">
        <v>331</v>
      </c>
      <c r="B4" s="376" t="s">
        <v>325</v>
      </c>
      <c r="C4" s="373">
        <v>0</v>
      </c>
      <c r="D4" s="373">
        <v>-67</v>
      </c>
      <c r="E4" s="373">
        <v>-4</v>
      </c>
      <c r="F4" s="373">
        <v>5</v>
      </c>
      <c r="G4" s="373">
        <v>0</v>
      </c>
      <c r="H4" s="373">
        <v>-2</v>
      </c>
      <c r="I4" s="373">
        <v>-1</v>
      </c>
      <c r="J4" s="373">
        <v>-25</v>
      </c>
      <c r="K4" s="373">
        <v>-4</v>
      </c>
      <c r="L4" s="373">
        <v>-3</v>
      </c>
    </row>
    <row r="5" spans="1:12" ht="15" customHeight="1">
      <c r="A5" s="376" t="s">
        <v>332</v>
      </c>
      <c r="B5" s="376" t="s">
        <v>326</v>
      </c>
      <c r="C5" s="373">
        <v>0</v>
      </c>
      <c r="D5" s="373">
        <v>0</v>
      </c>
      <c r="E5" s="373">
        <v>0</v>
      </c>
      <c r="F5" s="373">
        <v>0</v>
      </c>
      <c r="G5" s="373">
        <v>0</v>
      </c>
      <c r="H5" s="373">
        <v>0</v>
      </c>
      <c r="I5" s="373">
        <v>0</v>
      </c>
      <c r="J5" s="373">
        <v>0</v>
      </c>
      <c r="K5" s="373">
        <v>0</v>
      </c>
      <c r="L5" s="373">
        <v>0</v>
      </c>
    </row>
    <row r="6" spans="1:12" ht="15" customHeight="1">
      <c r="A6" s="376" t="s">
        <v>333</v>
      </c>
      <c r="B6" s="376" t="s">
        <v>327</v>
      </c>
      <c r="C6" s="373">
        <v>0</v>
      </c>
      <c r="D6" s="373">
        <v>0</v>
      </c>
      <c r="E6" s="373">
        <v>0</v>
      </c>
      <c r="F6" s="373">
        <v>0</v>
      </c>
      <c r="G6" s="373">
        <v>0</v>
      </c>
      <c r="H6" s="373">
        <v>0</v>
      </c>
      <c r="I6" s="373">
        <v>0</v>
      </c>
      <c r="J6" s="373">
        <v>0</v>
      </c>
      <c r="K6" s="373">
        <v>0</v>
      </c>
      <c r="L6" s="373">
        <v>0</v>
      </c>
    </row>
    <row r="7" spans="1:12" ht="15" customHeight="1">
      <c r="A7" s="376" t="s">
        <v>328</v>
      </c>
      <c r="B7" s="376" t="s">
        <v>328</v>
      </c>
      <c r="C7" s="373">
        <v>0</v>
      </c>
      <c r="D7" s="373">
        <v>0</v>
      </c>
      <c r="E7" s="373">
        <v>0</v>
      </c>
      <c r="F7" s="373">
        <v>0</v>
      </c>
      <c r="G7" s="373">
        <v>0</v>
      </c>
      <c r="H7" s="373">
        <v>0</v>
      </c>
      <c r="I7" s="373">
        <v>0</v>
      </c>
      <c r="J7" s="373">
        <v>0</v>
      </c>
      <c r="K7" s="373">
        <v>0</v>
      </c>
      <c r="L7" s="373">
        <v>0</v>
      </c>
    </row>
    <row r="8" spans="1:12" ht="15" customHeight="1">
      <c r="A8" s="379" t="s">
        <v>319</v>
      </c>
      <c r="B8" s="379" t="s">
        <v>322</v>
      </c>
      <c r="C8" s="372">
        <v>-218758</v>
      </c>
      <c r="D8" s="372">
        <v>-260620</v>
      </c>
      <c r="E8" s="372">
        <v>-244398</v>
      </c>
      <c r="F8" s="372">
        <v>-365996</v>
      </c>
      <c r="G8" s="372">
        <v>-280118</v>
      </c>
      <c r="H8" s="372">
        <v>-366957</v>
      </c>
      <c r="I8" s="372">
        <v>-323350</v>
      </c>
      <c r="J8" s="372">
        <v>-258576</v>
      </c>
      <c r="K8" s="372">
        <v>-489635</v>
      </c>
      <c r="L8" s="372">
        <v>-470681</v>
      </c>
    </row>
    <row r="9" spans="1:12" s="105" customFormat="1" ht="15" customHeight="1">
      <c r="A9" s="376" t="s">
        <v>331</v>
      </c>
      <c r="B9" s="376" t="s">
        <v>325</v>
      </c>
      <c r="C9" s="373">
        <v>-18993</v>
      </c>
      <c r="D9" s="373">
        <v>-24151</v>
      </c>
      <c r="E9" s="373">
        <v>-38221</v>
      </c>
      <c r="F9" s="373">
        <v>-136336</v>
      </c>
      <c r="G9" s="373">
        <v>-16561</v>
      </c>
      <c r="H9" s="373">
        <v>-30145</v>
      </c>
      <c r="I9" s="373">
        <v>-44965</v>
      </c>
      <c r="J9" s="373">
        <v>-1695</v>
      </c>
      <c r="K9" s="373">
        <v>-12044</v>
      </c>
      <c r="L9" s="373">
        <v>-43979</v>
      </c>
    </row>
    <row r="10" spans="1:12" s="105" customFormat="1" ht="15" customHeight="1">
      <c r="A10" s="376" t="s">
        <v>332</v>
      </c>
      <c r="B10" s="376" t="s">
        <v>326</v>
      </c>
      <c r="C10" s="373">
        <v>-60657</v>
      </c>
      <c r="D10" s="373">
        <v>-77190</v>
      </c>
      <c r="E10" s="373">
        <v>-91894</v>
      </c>
      <c r="F10" s="373">
        <v>-77906</v>
      </c>
      <c r="G10" s="373">
        <v>-47557</v>
      </c>
      <c r="H10" s="373">
        <v>-199036</v>
      </c>
      <c r="I10" s="373">
        <v>-125026</v>
      </c>
      <c r="J10" s="373">
        <v>-64382</v>
      </c>
      <c r="K10" s="373">
        <v>-260944</v>
      </c>
      <c r="L10" s="373">
        <v>-203816</v>
      </c>
    </row>
    <row r="11" spans="1:12" s="105" customFormat="1" ht="15" customHeight="1">
      <c r="A11" s="376" t="s">
        <v>333</v>
      </c>
      <c r="B11" s="376" t="s">
        <v>327</v>
      </c>
      <c r="C11" s="373">
        <v>-148670</v>
      </c>
      <c r="D11" s="373">
        <v>-168756</v>
      </c>
      <c r="E11" s="373">
        <v>-161983</v>
      </c>
      <c r="F11" s="373">
        <v>-145685</v>
      </c>
      <c r="G11" s="373">
        <v>-244530</v>
      </c>
      <c r="H11" s="373">
        <v>-148221</v>
      </c>
      <c r="I11" s="373">
        <v>-174146</v>
      </c>
      <c r="J11" s="373">
        <v>-205934</v>
      </c>
      <c r="K11" s="373">
        <v>-218512</v>
      </c>
      <c r="L11" s="373">
        <v>-226088</v>
      </c>
    </row>
    <row r="12" spans="1:12" s="105" customFormat="1" ht="15" customHeight="1">
      <c r="A12" s="376" t="s">
        <v>328</v>
      </c>
      <c r="B12" s="376" t="s">
        <v>328</v>
      </c>
      <c r="C12" s="373">
        <v>9562</v>
      </c>
      <c r="D12" s="373">
        <v>9477</v>
      </c>
      <c r="E12" s="373">
        <v>47700</v>
      </c>
      <c r="F12" s="373">
        <v>-6069</v>
      </c>
      <c r="G12" s="373">
        <v>28530</v>
      </c>
      <c r="H12" s="373">
        <v>10445</v>
      </c>
      <c r="I12" s="373">
        <v>20787</v>
      </c>
      <c r="J12" s="373">
        <v>13435</v>
      </c>
      <c r="K12" s="373">
        <v>1865</v>
      </c>
      <c r="L12" s="373">
        <v>3202</v>
      </c>
    </row>
    <row r="13" spans="1:12" ht="15" customHeight="1">
      <c r="A13" s="379" t="s">
        <v>320</v>
      </c>
      <c r="B13" s="379" t="s">
        <v>323</v>
      </c>
      <c r="C13" s="372">
        <v>17680</v>
      </c>
      <c r="D13" s="372">
        <v>-1272</v>
      </c>
      <c r="E13" s="372">
        <v>-7722</v>
      </c>
      <c r="F13" s="372">
        <v>3203</v>
      </c>
      <c r="G13" s="372">
        <v>7442</v>
      </c>
      <c r="H13" s="372">
        <v>-5847</v>
      </c>
      <c r="I13" s="372">
        <v>-12115</v>
      </c>
      <c r="J13" s="372">
        <v>5347</v>
      </c>
      <c r="K13" s="372">
        <v>18572</v>
      </c>
      <c r="L13" s="372">
        <v>-11486</v>
      </c>
    </row>
    <row r="14" spans="1:12" s="105" customFormat="1" ht="15" customHeight="1">
      <c r="A14" s="376" t="s">
        <v>331</v>
      </c>
      <c r="B14" s="376" t="s">
        <v>325</v>
      </c>
      <c r="C14" s="373">
        <v>0</v>
      </c>
      <c r="D14" s="373">
        <v>0</v>
      </c>
      <c r="E14" s="373">
        <v>0</v>
      </c>
      <c r="F14" s="373">
        <v>0</v>
      </c>
      <c r="G14" s="373">
        <v>0</v>
      </c>
      <c r="H14" s="373">
        <v>0</v>
      </c>
      <c r="I14" s="373">
        <v>0</v>
      </c>
      <c r="J14" s="373">
        <v>0</v>
      </c>
      <c r="K14" s="373">
        <v>0</v>
      </c>
      <c r="L14" s="373">
        <v>0</v>
      </c>
    </row>
    <row r="15" spans="1:12" s="105" customFormat="1" ht="15" customHeight="1">
      <c r="A15" s="376" t="s">
        <v>332</v>
      </c>
      <c r="B15" s="376" t="s">
        <v>326</v>
      </c>
      <c r="C15" s="373">
        <v>0</v>
      </c>
      <c r="D15" s="373">
        <v>0</v>
      </c>
      <c r="E15" s="373">
        <v>0</v>
      </c>
      <c r="F15" s="373">
        <v>0</v>
      </c>
      <c r="G15" s="373">
        <v>0</v>
      </c>
      <c r="H15" s="373">
        <v>0</v>
      </c>
      <c r="I15" s="373">
        <v>0</v>
      </c>
      <c r="J15" s="373">
        <v>0</v>
      </c>
      <c r="K15" s="373">
        <v>0</v>
      </c>
      <c r="L15" s="373">
        <v>0</v>
      </c>
    </row>
    <row r="16" spans="1:12" s="105" customFormat="1" ht="15" customHeight="1">
      <c r="A16" s="376" t="s">
        <v>333</v>
      </c>
      <c r="B16" s="376" t="s">
        <v>327</v>
      </c>
      <c r="C16" s="373">
        <v>17680</v>
      </c>
      <c r="D16" s="373">
        <v>-1272</v>
      </c>
      <c r="E16" s="373">
        <v>-7722</v>
      </c>
      <c r="F16" s="373">
        <v>3203</v>
      </c>
      <c r="G16" s="373">
        <v>7442</v>
      </c>
      <c r="H16" s="373">
        <v>-5847</v>
      </c>
      <c r="I16" s="373">
        <v>-12115</v>
      </c>
      <c r="J16" s="373">
        <v>5347</v>
      </c>
      <c r="K16" s="373">
        <v>18572</v>
      </c>
      <c r="L16" s="373">
        <v>-11486</v>
      </c>
    </row>
    <row r="17" spans="1:12" s="105" customFormat="1" ht="15" customHeight="1">
      <c r="A17" s="376" t="s">
        <v>328</v>
      </c>
      <c r="B17" s="376" t="s">
        <v>328</v>
      </c>
      <c r="C17" s="373">
        <v>0</v>
      </c>
      <c r="D17" s="373">
        <v>0</v>
      </c>
      <c r="E17" s="373">
        <v>0</v>
      </c>
      <c r="F17" s="373">
        <v>0</v>
      </c>
      <c r="G17" s="373">
        <v>0</v>
      </c>
      <c r="H17" s="373">
        <v>0</v>
      </c>
      <c r="I17" s="373">
        <v>0</v>
      </c>
      <c r="J17" s="373">
        <v>0</v>
      </c>
      <c r="K17" s="373">
        <v>0</v>
      </c>
      <c r="L17" s="373">
        <v>0</v>
      </c>
    </row>
    <row r="18" spans="1:12" ht="15" customHeight="1">
      <c r="A18" s="380" t="s">
        <v>321</v>
      </c>
      <c r="B18" s="379" t="s">
        <v>324</v>
      </c>
      <c r="C18" s="372">
        <v>-2286</v>
      </c>
      <c r="D18" s="372">
        <v>4083</v>
      </c>
      <c r="E18" s="372">
        <v>-1541</v>
      </c>
      <c r="F18" s="372">
        <v>-7375</v>
      </c>
      <c r="G18" s="372">
        <v>9988</v>
      </c>
      <c r="H18" s="372">
        <v>16248</v>
      </c>
      <c r="I18" s="372">
        <v>-1090</v>
      </c>
      <c r="J18" s="372">
        <v>-10297</v>
      </c>
      <c r="K18" s="372">
        <v>4767</v>
      </c>
      <c r="L18" s="372">
        <v>1251</v>
      </c>
    </row>
    <row r="19" spans="1:12" s="105" customFormat="1" ht="15" customHeight="1">
      <c r="A19" s="376" t="s">
        <v>331</v>
      </c>
      <c r="B19" s="376" t="s">
        <v>325</v>
      </c>
      <c r="C19" s="373">
        <v>-2540</v>
      </c>
      <c r="D19" s="373">
        <v>1976</v>
      </c>
      <c r="E19" s="373">
        <v>1293</v>
      </c>
      <c r="F19" s="373">
        <v>-5753</v>
      </c>
      <c r="G19" s="373">
        <v>2495</v>
      </c>
      <c r="H19" s="373">
        <v>13299</v>
      </c>
      <c r="I19" s="373">
        <v>1365</v>
      </c>
      <c r="J19" s="373">
        <v>-2513</v>
      </c>
      <c r="K19" s="373">
        <v>8017</v>
      </c>
      <c r="L19" s="373">
        <v>-4388</v>
      </c>
    </row>
    <row r="20" spans="1:12" s="105" customFormat="1" ht="15" customHeight="1">
      <c r="A20" s="376" t="s">
        <v>332</v>
      </c>
      <c r="B20" s="376" t="s">
        <v>326</v>
      </c>
      <c r="C20" s="373">
        <v>2111</v>
      </c>
      <c r="D20" s="373">
        <v>3344</v>
      </c>
      <c r="E20" s="373">
        <v>1988</v>
      </c>
      <c r="F20" s="373">
        <v>-2958</v>
      </c>
      <c r="G20" s="373">
        <v>2942</v>
      </c>
      <c r="H20" s="373">
        <v>388</v>
      </c>
      <c r="I20" s="373">
        <v>-670</v>
      </c>
      <c r="J20" s="373">
        <v>164</v>
      </c>
      <c r="K20" s="373">
        <v>1127</v>
      </c>
      <c r="L20" s="373">
        <v>-4865</v>
      </c>
    </row>
    <row r="21" spans="1:12" s="105" customFormat="1" ht="15" customHeight="1">
      <c r="A21" s="376" t="s">
        <v>333</v>
      </c>
      <c r="B21" s="376" t="s">
        <v>327</v>
      </c>
      <c r="C21" s="373">
        <v>-1857</v>
      </c>
      <c r="D21" s="373">
        <v>-1237</v>
      </c>
      <c r="E21" s="373">
        <v>-4822</v>
      </c>
      <c r="F21" s="373">
        <v>1336</v>
      </c>
      <c r="G21" s="373">
        <v>4551</v>
      </c>
      <c r="H21" s="373">
        <v>2561</v>
      </c>
      <c r="I21" s="373">
        <v>-1785</v>
      </c>
      <c r="J21" s="373">
        <v>-7948</v>
      </c>
      <c r="K21" s="373">
        <v>-4377</v>
      </c>
      <c r="L21" s="373">
        <v>10504</v>
      </c>
    </row>
    <row r="22" spans="1:12" s="105" customFormat="1" ht="15" customHeight="1">
      <c r="A22" s="377" t="s">
        <v>328</v>
      </c>
      <c r="B22" s="377" t="s">
        <v>328</v>
      </c>
      <c r="C22" s="374">
        <v>0</v>
      </c>
      <c r="D22" s="374">
        <v>0</v>
      </c>
      <c r="E22" s="373">
        <v>0</v>
      </c>
      <c r="F22" s="373">
        <v>0</v>
      </c>
      <c r="G22" s="374">
        <v>0</v>
      </c>
      <c r="H22" s="374">
        <v>0</v>
      </c>
      <c r="I22" s="374">
        <v>0</v>
      </c>
      <c r="J22" s="373">
        <v>0</v>
      </c>
      <c r="K22" s="373">
        <v>0</v>
      </c>
      <c r="L22" s="373">
        <v>0</v>
      </c>
    </row>
    <row r="23" spans="1:12" s="111" customFormat="1" ht="15" customHeight="1">
      <c r="A23" s="378" t="s">
        <v>58</v>
      </c>
      <c r="B23" s="378" t="s">
        <v>43</v>
      </c>
      <c r="C23" s="375">
        <v>-203364</v>
      </c>
      <c r="D23" s="375">
        <v>-257876</v>
      </c>
      <c r="E23" s="375">
        <v>-253665</v>
      </c>
      <c r="F23" s="375">
        <v>-370163</v>
      </c>
      <c r="G23" s="375">
        <v>-262688</v>
      </c>
      <c r="H23" s="375">
        <v>-356558</v>
      </c>
      <c r="I23" s="375">
        <v>-336556</v>
      </c>
      <c r="J23" s="375">
        <v>-263551</v>
      </c>
      <c r="K23" s="375">
        <v>-466300</v>
      </c>
      <c r="L23" s="375">
        <v>-480919</v>
      </c>
    </row>
    <row r="24" spans="1:12" s="296" customFormat="1">
      <c r="C24" s="293">
        <v>0</v>
      </c>
      <c r="D24" s="293">
        <v>0</v>
      </c>
      <c r="E24" s="293">
        <v>0</v>
      </c>
      <c r="F24" s="293"/>
      <c r="G24" s="293">
        <v>0</v>
      </c>
      <c r="H24" s="293">
        <v>0</v>
      </c>
      <c r="I24" s="293">
        <v>0</v>
      </c>
      <c r="J24" s="293">
        <v>0</v>
      </c>
      <c r="K24" s="293">
        <v>0</v>
      </c>
      <c r="L24" s="293">
        <v>0</v>
      </c>
    </row>
  </sheetData>
  <customSheetViews>
    <customSheetView guid="{8C910BC3-505E-4F07-BE1B-E6A1737C2DE9}" topLeftCell="B1">
      <selection activeCell="D24" sqref="D24"/>
      <pageMargins left="0.7" right="0.7" top="0.75" bottom="0.75" header="0.3" footer="0.3"/>
      <pageSetup paperSize="9" orientation="portrait" horizontalDpi="1200" verticalDpi="1200" r:id="rId1"/>
    </customSheetView>
    <customSheetView guid="{9AF4A83C-CF57-4B40-8A74-6A0EA6C2FE5C}">
      <selection activeCell="I33" sqref="I33"/>
      <pageMargins left="0.7" right="0.7" top="0.75" bottom="0.75" header="0.3" footer="0.3"/>
    </customSheetView>
    <customSheetView guid="{8DA78CF1-615A-4626-9893-6751995631A4}" topLeftCell="B1">
      <selection activeCell="M9" sqref="M9"/>
      <pageMargins left="0.7" right="0.7" top="0.75" bottom="0.75" header="0.3" footer="0.3"/>
      <pageSetup paperSize="9" orientation="portrait" horizontalDpi="1200" verticalDpi="1200" r:id="rId2"/>
    </customSheetView>
    <customSheetView guid="{57267270-6A97-4850-9DB6-FE6B399379AA}">
      <selection activeCell="D10" sqref="D10"/>
      <pageMargins left="0.7" right="0.7" top="0.75" bottom="0.75" header="0.3" footer="0.3"/>
    </customSheetView>
    <customSheetView guid="{687A4863-1825-4D63-B732-E76682E6DE4F}">
      <selection activeCell="H24" sqref="H24"/>
      <pageMargins left="0.7" right="0.7" top="0.75" bottom="0.75" header="0.3" footer="0.3"/>
    </customSheetView>
    <customSheetView guid="{25FAB884-5E17-4008-8139-33D910C7DEFE}">
      <selection activeCell="L27" sqref="L27"/>
      <pageMargins left="0.7" right="0.7" top="0.75" bottom="0.75" header="0.3" footer="0.3"/>
      <pageSetup paperSize="9" orientation="portrait" horizontalDpi="1200" verticalDpi="1200" r:id="rId3"/>
    </customSheetView>
    <customSheetView guid="{899D69CD-4B7E-42BC-9944-5BD922EB798C}" topLeftCell="B1">
      <selection activeCell="N7" sqref="N7"/>
      <pageMargins left="0.7" right="0.7" top="0.75" bottom="0.75" header="0.3" footer="0.3"/>
      <pageSetup paperSize="9" orientation="portrait" horizontalDpi="1200" verticalDpi="1200" r:id="rId4"/>
    </customSheetView>
  </customSheetViews>
  <pageMargins left="0.7" right="0.7" top="0.75" bottom="0.75" header="0.3" footer="0.3"/>
  <pageSetup paperSize="9" orientation="portrait" horizontalDpi="1200" verticalDpi="1200"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5"/>
  <sheetViews>
    <sheetView workbookViewId="0">
      <selection sqref="A1:XFD1048576"/>
    </sheetView>
  </sheetViews>
  <sheetFormatPr defaultRowHeight="15"/>
  <cols>
    <col min="1" max="2" width="50.85546875" customWidth="1"/>
    <col min="3" max="10" width="13.42578125" customWidth="1"/>
    <col min="11" max="11" width="13.42578125" style="193" customWidth="1"/>
    <col min="12" max="13" width="13.42578125" customWidth="1"/>
    <col min="14" max="16" width="13.42578125" style="193" customWidth="1"/>
  </cols>
  <sheetData>
    <row r="2" spans="1:16" ht="15" customHeight="1" thickBot="1">
      <c r="A2" s="64" t="s">
        <v>74</v>
      </c>
      <c r="B2" s="64" t="s">
        <v>29</v>
      </c>
      <c r="C2" s="71" t="s">
        <v>165</v>
      </c>
      <c r="D2" s="71" t="s">
        <v>166</v>
      </c>
      <c r="E2" s="71" t="s">
        <v>167</v>
      </c>
      <c r="F2" s="71" t="s">
        <v>168</v>
      </c>
      <c r="G2" s="71" t="s">
        <v>169</v>
      </c>
      <c r="H2" s="71" t="s">
        <v>170</v>
      </c>
      <c r="I2" s="71" t="s">
        <v>171</v>
      </c>
      <c r="J2" s="71" t="s">
        <v>172</v>
      </c>
      <c r="K2" s="199">
        <v>43555</v>
      </c>
      <c r="L2" s="199">
        <v>43646</v>
      </c>
      <c r="M2" s="199">
        <v>43738</v>
      </c>
      <c r="N2" s="199">
        <v>43830</v>
      </c>
      <c r="O2" s="199">
        <v>43921</v>
      </c>
      <c r="P2" s="199">
        <v>44012</v>
      </c>
    </row>
    <row r="3" spans="1:16" s="2" customFormat="1" ht="15" customHeight="1">
      <c r="A3" s="47" t="s">
        <v>290</v>
      </c>
      <c r="B3" s="47" t="s">
        <v>180</v>
      </c>
      <c r="C3" s="203">
        <v>64290407</v>
      </c>
      <c r="D3" s="203">
        <v>64704439</v>
      </c>
      <c r="E3" s="203">
        <v>64467644</v>
      </c>
      <c r="F3" s="203">
        <v>64987719</v>
      </c>
      <c r="G3" s="203">
        <v>66073674</v>
      </c>
      <c r="H3" s="203">
        <v>70021925</v>
      </c>
      <c r="I3" s="203">
        <v>72689830</v>
      </c>
      <c r="J3" s="203">
        <v>88211366</v>
      </c>
      <c r="K3" s="204">
        <v>89183307</v>
      </c>
      <c r="L3" s="204">
        <v>90496886</v>
      </c>
      <c r="M3" s="204">
        <v>90362151</v>
      </c>
      <c r="N3" s="204">
        <v>91716261</v>
      </c>
      <c r="O3" s="204">
        <v>95861240</v>
      </c>
      <c r="P3" s="204">
        <v>96477026</v>
      </c>
    </row>
    <row r="4" spans="1:16" ht="15" customHeight="1">
      <c r="A4" s="66" t="s">
        <v>291</v>
      </c>
      <c r="B4" s="66" t="s">
        <v>181</v>
      </c>
      <c r="C4" s="70">
        <v>24166929</v>
      </c>
      <c r="D4" s="70">
        <v>23302583</v>
      </c>
      <c r="E4" s="70">
        <v>22826976</v>
      </c>
      <c r="F4" s="70">
        <v>21911544</v>
      </c>
      <c r="G4" s="70">
        <v>22422629</v>
      </c>
      <c r="H4" s="70">
        <v>25414208</v>
      </c>
      <c r="I4" s="70">
        <v>27585917</v>
      </c>
      <c r="J4" s="70">
        <v>32715078</v>
      </c>
      <c r="K4" s="201">
        <v>31969865</v>
      </c>
      <c r="L4" s="201">
        <v>31668319</v>
      </c>
      <c r="M4" s="201">
        <v>31030213</v>
      </c>
      <c r="N4" s="201">
        <v>29984379</v>
      </c>
      <c r="O4" s="201">
        <v>29208714</v>
      </c>
      <c r="P4" s="201">
        <v>24591366</v>
      </c>
    </row>
    <row r="5" spans="1:16" ht="15" customHeight="1">
      <c r="A5" s="66" t="s">
        <v>292</v>
      </c>
      <c r="B5" s="66" t="s">
        <v>182</v>
      </c>
      <c r="C5" s="70">
        <v>39939251</v>
      </c>
      <c r="D5" s="70">
        <v>41246523</v>
      </c>
      <c r="E5" s="70">
        <v>41468506</v>
      </c>
      <c r="F5" s="70">
        <v>42948226</v>
      </c>
      <c r="G5" s="70">
        <v>43484513</v>
      </c>
      <c r="H5" s="70">
        <v>44418447</v>
      </c>
      <c r="I5" s="70">
        <v>44943839</v>
      </c>
      <c r="J5" s="70">
        <v>55308995</v>
      </c>
      <c r="K5" s="201">
        <v>57018431</v>
      </c>
      <c r="L5" s="201">
        <v>58652428</v>
      </c>
      <c r="M5" s="201">
        <v>59144293</v>
      </c>
      <c r="N5" s="201">
        <v>61519766</v>
      </c>
      <c r="O5" s="201">
        <v>66424191</v>
      </c>
      <c r="P5" s="201">
        <v>71624997</v>
      </c>
    </row>
    <row r="6" spans="1:16" ht="15" customHeight="1">
      <c r="A6" s="66" t="s">
        <v>242</v>
      </c>
      <c r="B6" s="66" t="s">
        <v>184</v>
      </c>
      <c r="C6" s="70">
        <v>184227</v>
      </c>
      <c r="D6" s="70">
        <v>155333</v>
      </c>
      <c r="E6" s="70">
        <v>172162</v>
      </c>
      <c r="F6" s="70">
        <v>127949</v>
      </c>
      <c r="G6" s="70">
        <v>166532</v>
      </c>
      <c r="H6" s="70">
        <v>189270</v>
      </c>
      <c r="I6" s="70">
        <v>160074</v>
      </c>
      <c r="J6" s="70">
        <v>187293</v>
      </c>
      <c r="K6" s="201">
        <v>195011</v>
      </c>
      <c r="L6" s="201">
        <v>176139</v>
      </c>
      <c r="M6" s="201">
        <v>187645</v>
      </c>
      <c r="N6" s="201">
        <v>212116</v>
      </c>
      <c r="O6" s="201">
        <v>228335</v>
      </c>
      <c r="P6" s="201">
        <v>260663</v>
      </c>
    </row>
    <row r="7" spans="1:16" ht="15" customHeight="1">
      <c r="A7" s="65" t="s">
        <v>293</v>
      </c>
      <c r="B7" s="65" t="s">
        <v>185</v>
      </c>
      <c r="C7" s="69">
        <v>40057684</v>
      </c>
      <c r="D7" s="69">
        <v>39623549</v>
      </c>
      <c r="E7" s="69">
        <v>41377787</v>
      </c>
      <c r="F7" s="69">
        <v>42170092</v>
      </c>
      <c r="G7" s="69">
        <v>42883938</v>
      </c>
      <c r="H7" s="69">
        <v>46928557</v>
      </c>
      <c r="I7" s="69">
        <v>47487051</v>
      </c>
      <c r="J7" s="69">
        <v>57493542</v>
      </c>
      <c r="K7" s="200">
        <v>54023921</v>
      </c>
      <c r="L7" s="200">
        <v>54682108</v>
      </c>
      <c r="M7" s="200">
        <v>55600095</v>
      </c>
      <c r="N7" s="200">
        <v>60281335</v>
      </c>
      <c r="O7" s="200">
        <v>57701617</v>
      </c>
      <c r="P7" s="200">
        <v>64697579</v>
      </c>
    </row>
    <row r="8" spans="1:16" ht="15" customHeight="1">
      <c r="A8" s="66" t="s">
        <v>292</v>
      </c>
      <c r="B8" s="66" t="s">
        <v>182</v>
      </c>
      <c r="C8" s="70">
        <v>16291067</v>
      </c>
      <c r="D8" s="70">
        <v>16351904</v>
      </c>
      <c r="E8" s="70">
        <v>17380088</v>
      </c>
      <c r="F8" s="70">
        <v>20481778</v>
      </c>
      <c r="G8" s="70">
        <v>18959388</v>
      </c>
      <c r="H8" s="70">
        <v>19066669</v>
      </c>
      <c r="I8" s="70">
        <v>19886405</v>
      </c>
      <c r="J8" s="70">
        <v>27274603</v>
      </c>
      <c r="K8" s="201">
        <v>25645926</v>
      </c>
      <c r="L8" s="201">
        <v>25428773</v>
      </c>
      <c r="M8" s="201">
        <v>26388650</v>
      </c>
      <c r="N8" s="201">
        <v>32054525</v>
      </c>
      <c r="O8" s="201">
        <v>33447919</v>
      </c>
      <c r="P8" s="201">
        <v>45388053</v>
      </c>
    </row>
    <row r="9" spans="1:16" ht="15" customHeight="1">
      <c r="A9" s="66" t="s">
        <v>291</v>
      </c>
      <c r="B9" s="66" t="s">
        <v>181</v>
      </c>
      <c r="C9" s="70">
        <v>19197466</v>
      </c>
      <c r="D9" s="70">
        <v>18941033</v>
      </c>
      <c r="E9" s="70">
        <v>19519392</v>
      </c>
      <c r="F9" s="70">
        <v>17486056</v>
      </c>
      <c r="G9" s="70">
        <v>19366894</v>
      </c>
      <c r="H9" s="70">
        <v>22805832</v>
      </c>
      <c r="I9" s="70">
        <v>23023715</v>
      </c>
      <c r="J9" s="70">
        <v>24690631</v>
      </c>
      <c r="K9" s="201">
        <v>22830997</v>
      </c>
      <c r="L9" s="201">
        <v>23503813</v>
      </c>
      <c r="M9" s="201">
        <v>23627913</v>
      </c>
      <c r="N9" s="201">
        <v>23656190</v>
      </c>
      <c r="O9" s="201">
        <v>19365716</v>
      </c>
      <c r="P9" s="201">
        <v>14986243</v>
      </c>
    </row>
    <row r="10" spans="1:16" ht="15" customHeight="1">
      <c r="A10" s="66" t="s">
        <v>294</v>
      </c>
      <c r="B10" s="66" t="s">
        <v>186</v>
      </c>
      <c r="C10" s="70">
        <v>3891725</v>
      </c>
      <c r="D10" s="70">
        <v>3576636</v>
      </c>
      <c r="E10" s="70">
        <v>3723683</v>
      </c>
      <c r="F10" s="70">
        <v>3552388</v>
      </c>
      <c r="G10" s="70">
        <v>3736007</v>
      </c>
      <c r="H10" s="70">
        <v>4122912</v>
      </c>
      <c r="I10" s="70">
        <v>3800738</v>
      </c>
      <c r="J10" s="70">
        <v>4751949</v>
      </c>
      <c r="K10" s="201">
        <v>4693277</v>
      </c>
      <c r="L10" s="201">
        <v>4739342</v>
      </c>
      <c r="M10" s="201">
        <v>4550174</v>
      </c>
      <c r="N10" s="201">
        <v>3536953</v>
      </c>
      <c r="O10" s="201">
        <v>3658748</v>
      </c>
      <c r="P10" s="201">
        <v>3439191</v>
      </c>
    </row>
    <row r="11" spans="1:16" ht="15" customHeight="1">
      <c r="A11" s="66" t="s">
        <v>295</v>
      </c>
      <c r="B11" s="66" t="s">
        <v>183</v>
      </c>
      <c r="C11" s="70">
        <v>0</v>
      </c>
      <c r="D11" s="70">
        <v>0</v>
      </c>
      <c r="E11" s="70">
        <v>0</v>
      </c>
      <c r="F11" s="70">
        <v>0</v>
      </c>
      <c r="G11" s="70">
        <v>0</v>
      </c>
      <c r="H11" s="70">
        <v>0</v>
      </c>
      <c r="I11" s="70">
        <v>0</v>
      </c>
      <c r="J11" s="70">
        <v>0</v>
      </c>
      <c r="K11" s="201">
        <v>0</v>
      </c>
      <c r="L11" s="201">
        <v>0</v>
      </c>
      <c r="M11" s="201">
        <v>0</v>
      </c>
      <c r="N11" s="201">
        <v>0</v>
      </c>
      <c r="O11" s="201"/>
      <c r="P11" s="201"/>
    </row>
    <row r="12" spans="1:16" ht="15" customHeight="1">
      <c r="A12" s="66" t="s">
        <v>242</v>
      </c>
      <c r="B12" s="66" t="s">
        <v>184</v>
      </c>
      <c r="C12" s="70">
        <v>677426</v>
      </c>
      <c r="D12" s="70">
        <v>753976</v>
      </c>
      <c r="E12" s="70">
        <v>754624</v>
      </c>
      <c r="F12" s="70">
        <v>649870</v>
      </c>
      <c r="G12" s="70">
        <v>821649</v>
      </c>
      <c r="H12" s="70">
        <v>933144</v>
      </c>
      <c r="I12" s="70">
        <v>776193</v>
      </c>
      <c r="J12" s="70">
        <v>776359</v>
      </c>
      <c r="K12" s="201">
        <v>853721</v>
      </c>
      <c r="L12" s="201">
        <v>1010180</v>
      </c>
      <c r="M12" s="201">
        <v>1033358</v>
      </c>
      <c r="N12" s="201">
        <v>1033667</v>
      </c>
      <c r="O12" s="201">
        <v>1229234</v>
      </c>
      <c r="P12" s="201">
        <v>884092</v>
      </c>
    </row>
    <row r="13" spans="1:16" ht="15" customHeight="1">
      <c r="A13" s="65" t="s">
        <v>296</v>
      </c>
      <c r="B13" s="65" t="s">
        <v>187</v>
      </c>
      <c r="C13" s="69">
        <v>4104350</v>
      </c>
      <c r="D13" s="69">
        <v>4783171</v>
      </c>
      <c r="E13" s="69">
        <v>5177348</v>
      </c>
      <c r="F13" s="69">
        <v>4323324</v>
      </c>
      <c r="G13" s="69">
        <v>4618970</v>
      </c>
      <c r="H13" s="69">
        <v>5073833</v>
      </c>
      <c r="I13" s="69">
        <v>4452307</v>
      </c>
      <c r="J13" s="69">
        <v>3911750</v>
      </c>
      <c r="K13" s="200">
        <v>4538626</v>
      </c>
      <c r="L13" s="200">
        <v>4496454</v>
      </c>
      <c r="M13" s="200">
        <v>5064431</v>
      </c>
      <c r="N13" s="200">
        <v>4482747</v>
      </c>
      <c r="O13" s="200">
        <v>4193922</v>
      </c>
      <c r="P13" s="200">
        <v>4714942</v>
      </c>
    </row>
    <row r="14" spans="1:16" ht="15" customHeight="1">
      <c r="A14" s="66" t="s">
        <v>292</v>
      </c>
      <c r="B14" s="66" t="s">
        <v>182</v>
      </c>
      <c r="C14" s="70">
        <v>1746282</v>
      </c>
      <c r="D14" s="70">
        <v>1865859</v>
      </c>
      <c r="E14" s="70">
        <v>2166942</v>
      </c>
      <c r="F14" s="70">
        <v>2233410</v>
      </c>
      <c r="G14" s="70">
        <v>1998912</v>
      </c>
      <c r="H14" s="70">
        <v>2088270</v>
      </c>
      <c r="I14" s="70">
        <v>2246004</v>
      </c>
      <c r="J14" s="70">
        <v>2617635</v>
      </c>
      <c r="K14" s="201">
        <v>3282514</v>
      </c>
      <c r="L14" s="201">
        <v>3431396</v>
      </c>
      <c r="M14" s="201">
        <v>3560198</v>
      </c>
      <c r="N14" s="201">
        <v>3732587</v>
      </c>
      <c r="O14" s="201">
        <v>3227355</v>
      </c>
      <c r="P14" s="201">
        <v>3661692</v>
      </c>
    </row>
    <row r="15" spans="1:16" ht="15" customHeight="1">
      <c r="A15" s="66" t="s">
        <v>291</v>
      </c>
      <c r="B15" s="66" t="s">
        <v>181</v>
      </c>
      <c r="C15" s="70">
        <v>2354035</v>
      </c>
      <c r="D15" s="70">
        <v>2888521</v>
      </c>
      <c r="E15" s="70">
        <v>3006372</v>
      </c>
      <c r="F15" s="70">
        <v>2085917</v>
      </c>
      <c r="G15" s="70">
        <v>2616059</v>
      </c>
      <c r="H15" s="70">
        <v>2981535</v>
      </c>
      <c r="I15" s="70">
        <v>2202288</v>
      </c>
      <c r="J15" s="70">
        <v>1290086</v>
      </c>
      <c r="K15" s="201">
        <v>1255923</v>
      </c>
      <c r="L15" s="201">
        <v>1065014</v>
      </c>
      <c r="M15" s="201">
        <v>1504155</v>
      </c>
      <c r="N15" s="201">
        <v>750095</v>
      </c>
      <c r="O15" s="201">
        <v>966507</v>
      </c>
      <c r="P15" s="201">
        <v>1053224</v>
      </c>
    </row>
    <row r="16" spans="1:16" ht="15" customHeight="1">
      <c r="A16" s="66" t="s">
        <v>242</v>
      </c>
      <c r="B16" s="66" t="s">
        <v>184</v>
      </c>
      <c r="C16" s="70">
        <v>4033</v>
      </c>
      <c r="D16" s="70">
        <v>28791</v>
      </c>
      <c r="E16" s="70">
        <v>4034</v>
      </c>
      <c r="F16" s="70">
        <v>3997</v>
      </c>
      <c r="G16" s="70">
        <v>3999</v>
      </c>
      <c r="H16" s="70">
        <v>4028</v>
      </c>
      <c r="I16" s="70">
        <v>4015</v>
      </c>
      <c r="J16" s="70">
        <v>4029</v>
      </c>
      <c r="K16" s="201">
        <v>189</v>
      </c>
      <c r="L16" s="201">
        <v>44</v>
      </c>
      <c r="M16" s="201">
        <v>78</v>
      </c>
      <c r="N16" s="201">
        <v>65</v>
      </c>
      <c r="O16" s="201">
        <v>60</v>
      </c>
      <c r="P16" s="201">
        <v>26</v>
      </c>
    </row>
    <row r="17" spans="1:16" ht="15" customHeight="1">
      <c r="A17" s="67" t="s">
        <v>58</v>
      </c>
      <c r="B17" s="67" t="s">
        <v>188</v>
      </c>
      <c r="C17" s="68">
        <v>108452441</v>
      </c>
      <c r="D17" s="68">
        <v>109111159</v>
      </c>
      <c r="E17" s="68">
        <v>111022779</v>
      </c>
      <c r="F17" s="68">
        <v>111481135</v>
      </c>
      <c r="G17" s="68">
        <v>113576582</v>
      </c>
      <c r="H17" s="68">
        <v>122024315</v>
      </c>
      <c r="I17" s="68">
        <v>124629188</v>
      </c>
      <c r="J17" s="68">
        <v>149616658</v>
      </c>
      <c r="K17" s="202">
        <v>147745854</v>
      </c>
      <c r="L17" s="202">
        <v>149675448</v>
      </c>
      <c r="M17" s="202">
        <v>151026677</v>
      </c>
      <c r="N17" s="202">
        <v>156480343</v>
      </c>
      <c r="O17" s="202">
        <v>157756779</v>
      </c>
      <c r="P17" s="202">
        <v>165889547</v>
      </c>
    </row>
    <row r="19" spans="1:16">
      <c r="B19" s="280"/>
      <c r="C19" s="278"/>
      <c r="D19" s="278"/>
      <c r="E19" s="278"/>
      <c r="F19" s="278"/>
      <c r="G19" s="278"/>
      <c r="H19" s="278"/>
      <c r="I19" s="278"/>
      <c r="J19" s="278"/>
      <c r="K19" s="278"/>
      <c r="L19" s="278"/>
      <c r="N19" s="318"/>
      <c r="O19" s="318"/>
      <c r="P19" s="318"/>
    </row>
    <row r="20" spans="1:16">
      <c r="C20" s="279"/>
      <c r="D20" s="279"/>
      <c r="E20" s="279"/>
      <c r="F20" s="279"/>
      <c r="G20" s="279"/>
      <c r="H20" s="279"/>
      <c r="I20" s="279"/>
      <c r="J20" s="279"/>
      <c r="K20" s="279"/>
      <c r="L20" s="279"/>
      <c r="N20" s="319"/>
      <c r="O20" s="319"/>
      <c r="P20" s="319"/>
    </row>
    <row r="21" spans="1:16" s="3" customFormat="1">
      <c r="K21" s="193"/>
      <c r="N21" s="193"/>
      <c r="O21" s="193"/>
      <c r="P21" s="193"/>
    </row>
    <row r="23" spans="1:16">
      <c r="N23" s="319"/>
      <c r="O23" s="319"/>
      <c r="P23" s="319"/>
    </row>
    <row r="24" spans="1:16" s="3" customFormat="1">
      <c r="K24" s="193"/>
      <c r="N24" s="319"/>
      <c r="O24" s="319"/>
      <c r="P24" s="319"/>
    </row>
    <row r="25" spans="1:16" s="3" customFormat="1">
      <c r="K25" s="193"/>
      <c r="N25" s="319"/>
      <c r="O25" s="319"/>
      <c r="P25" s="319"/>
    </row>
  </sheetData>
  <customSheetViews>
    <customSheetView guid="{8C910BC3-505E-4F07-BE1B-E6A1737C2DE9}">
      <selection sqref="A1:XFD1048576"/>
      <pageMargins left="0.7" right="0.7" top="0.75" bottom="0.75" header="0.3" footer="0.3"/>
      <pageSetup paperSize="9" orientation="portrait" r:id="rId1"/>
    </customSheetView>
    <customSheetView guid="{9AF4A83C-CF57-4B40-8A74-6A0EA6C2FE5C}">
      <selection activeCell="A25" sqref="A25"/>
      <pageMargins left="0.7" right="0.7" top="0.75" bottom="0.75" header="0.3" footer="0.3"/>
    </customSheetView>
    <customSheetView guid="{8DA78CF1-615A-4626-9893-6751995631A4}" showGridLines="0" topLeftCell="G1">
      <selection activeCell="R8" sqref="R8"/>
      <pageMargins left="0.7" right="0.7" top="0.75" bottom="0.75" header="0.3" footer="0.3"/>
      <pageSetup paperSize="9" orientation="portrait" r:id="rId2"/>
    </customSheetView>
    <customSheetView guid="{57267270-6A97-4850-9DB6-FE6B399379AA}" topLeftCell="B1">
      <selection activeCell="O15" sqref="O15"/>
      <pageMargins left="0.7" right="0.7" top="0.75" bottom="0.75" header="0.3" footer="0.3"/>
    </customSheetView>
    <customSheetView guid="{12F8D032-8143-430B-8DFF-852E8796C402}" showGridLines="0" topLeftCell="B1">
      <selection activeCell="G22" sqref="G22"/>
      <pageMargins left="0.7" right="0.7" top="0.75" bottom="0.75" header="0.3" footer="0.3"/>
      <pageSetup paperSize="9" orientation="portrait" r:id="rId3"/>
    </customSheetView>
    <customSheetView guid="{687A4863-1825-4D63-B732-E76682E6DE4F}" showGridLines="0" topLeftCell="G1">
      <selection activeCell="G18" sqref="A18:XFD122"/>
      <pageMargins left="0.7" right="0.7" top="0.75" bottom="0.75" header="0.3" footer="0.3"/>
      <pageSetup paperSize="9" orientation="portrait" r:id="rId4"/>
    </customSheetView>
    <customSheetView guid="{25FAB884-5E17-4008-8139-33D910C7DEFE}">
      <selection activeCell="H37" sqref="H37"/>
      <pageMargins left="0.7" right="0.7" top="0.75" bottom="0.75" header="0.3" footer="0.3"/>
      <pageSetup paperSize="9" orientation="portrait" r:id="rId5"/>
    </customSheetView>
    <customSheetView guid="{899D69CD-4B7E-42BC-9944-5BD922EB798C}">
      <selection activeCell="A25" sqref="A25"/>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zoomScaleNormal="72" workbookViewId="0">
      <selection sqref="A1:XFD1048576"/>
    </sheetView>
  </sheetViews>
  <sheetFormatPr defaultColWidth="9.140625" defaultRowHeight="12.75"/>
  <cols>
    <col min="1" max="2" width="30.85546875" style="98" customWidth="1"/>
    <col min="3" max="16" width="13.42578125" style="98" customWidth="1"/>
    <col min="17" max="18" width="9.140625" style="158" customWidth="1"/>
    <col min="19" max="16384" width="9.140625" style="98"/>
  </cols>
  <sheetData>
    <row r="1" spans="1:18" ht="36.6" customHeight="1" thickBot="1">
      <c r="A1" s="64" t="s">
        <v>62</v>
      </c>
      <c r="B1" s="64" t="s">
        <v>17</v>
      </c>
      <c r="C1" s="148">
        <v>42825</v>
      </c>
      <c r="D1" s="148">
        <v>42916</v>
      </c>
      <c r="E1" s="148">
        <v>43008</v>
      </c>
      <c r="F1" s="148">
        <v>43100</v>
      </c>
      <c r="G1" s="148">
        <v>43190</v>
      </c>
      <c r="H1" s="148">
        <v>43281</v>
      </c>
      <c r="I1" s="148">
        <v>43373</v>
      </c>
      <c r="J1" s="148">
        <v>43465</v>
      </c>
      <c r="K1" s="148">
        <v>43555</v>
      </c>
      <c r="L1" s="148">
        <v>43646</v>
      </c>
      <c r="M1" s="148">
        <v>43738</v>
      </c>
      <c r="N1" s="148">
        <v>43830</v>
      </c>
      <c r="O1" s="148">
        <v>43921</v>
      </c>
      <c r="P1" s="148">
        <v>44012</v>
      </c>
    </row>
    <row r="2" spans="1:18" ht="15" customHeight="1">
      <c r="A2" s="149" t="s">
        <v>394</v>
      </c>
      <c r="B2" s="150" t="s">
        <v>397</v>
      </c>
      <c r="C2" s="151">
        <v>619378</v>
      </c>
      <c r="D2" s="151">
        <v>7534</v>
      </c>
      <c r="E2" s="151">
        <v>504264</v>
      </c>
      <c r="F2" s="151">
        <v>850541</v>
      </c>
      <c r="G2" s="151">
        <v>356604</v>
      </c>
      <c r="H2" s="151">
        <v>10134</v>
      </c>
      <c r="I2" s="151">
        <v>138554</v>
      </c>
      <c r="J2" s="151">
        <v>1159923</v>
      </c>
      <c r="K2" s="151">
        <v>107319</v>
      </c>
      <c r="L2" s="283">
        <v>322868</v>
      </c>
      <c r="M2" s="283">
        <v>284342</v>
      </c>
      <c r="N2" s="283">
        <v>2115445</v>
      </c>
      <c r="O2" s="283">
        <v>1957500</v>
      </c>
      <c r="P2" s="283">
        <v>1272904</v>
      </c>
    </row>
    <row r="3" spans="1:18" ht="15" customHeight="1">
      <c r="A3" s="149" t="s">
        <v>395</v>
      </c>
      <c r="B3" s="150" t="s">
        <v>398</v>
      </c>
      <c r="C3" s="151">
        <v>1998736</v>
      </c>
      <c r="D3" s="151">
        <v>1863219</v>
      </c>
      <c r="E3" s="151">
        <v>1674779</v>
      </c>
      <c r="F3" s="151">
        <v>1285933</v>
      </c>
      <c r="G3" s="151">
        <v>1453995</v>
      </c>
      <c r="H3" s="151">
        <v>1694468</v>
      </c>
      <c r="I3" s="151">
        <v>1605492</v>
      </c>
      <c r="J3" s="151">
        <v>1776358</v>
      </c>
      <c r="K3" s="151">
        <v>1593325</v>
      </c>
      <c r="L3" s="283">
        <v>1988052</v>
      </c>
      <c r="M3" s="283">
        <v>2481925</v>
      </c>
      <c r="N3" s="283">
        <v>1601232</v>
      </c>
      <c r="O3" s="283">
        <v>3595029</v>
      </c>
      <c r="P3" s="283">
        <v>2714773</v>
      </c>
    </row>
    <row r="4" spans="1:18" s="1" customFormat="1" ht="15" customHeight="1">
      <c r="A4" s="152" t="s">
        <v>288</v>
      </c>
      <c r="B4" s="153" t="s">
        <v>178</v>
      </c>
      <c r="C4" s="154">
        <v>2618114</v>
      </c>
      <c r="D4" s="154">
        <v>1870753</v>
      </c>
      <c r="E4" s="154">
        <v>2179043</v>
      </c>
      <c r="F4" s="154">
        <v>2136474</v>
      </c>
      <c r="G4" s="154">
        <v>1810599</v>
      </c>
      <c r="H4" s="154">
        <v>1704602</v>
      </c>
      <c r="I4" s="154">
        <v>1744046</v>
      </c>
      <c r="J4" s="154">
        <v>2936281</v>
      </c>
      <c r="K4" s="154">
        <v>1700644</v>
      </c>
      <c r="L4" s="204">
        <v>2310920</v>
      </c>
      <c r="M4" s="204">
        <v>2766267</v>
      </c>
      <c r="N4" s="204">
        <v>3716677</v>
      </c>
      <c r="O4" s="204">
        <v>5552529</v>
      </c>
      <c r="P4" s="204">
        <v>3987677</v>
      </c>
      <c r="Q4" s="382"/>
      <c r="R4" s="382"/>
    </row>
    <row r="5" spans="1:18" ht="15" customHeight="1">
      <c r="A5" s="149" t="s">
        <v>396</v>
      </c>
      <c r="B5" s="150" t="s">
        <v>399</v>
      </c>
      <c r="C5" s="151">
        <v>0</v>
      </c>
      <c r="D5" s="151">
        <v>0</v>
      </c>
      <c r="E5" s="151">
        <v>0</v>
      </c>
      <c r="F5" s="151">
        <v>0</v>
      </c>
      <c r="G5" s="151">
        <v>0</v>
      </c>
      <c r="H5" s="151">
        <v>-67</v>
      </c>
      <c r="I5" s="151">
        <v>-71</v>
      </c>
      <c r="J5" s="151">
        <v>-67</v>
      </c>
      <c r="K5" s="151">
        <v>-67</v>
      </c>
      <c r="L5" s="283">
        <v>-84</v>
      </c>
      <c r="M5" s="283">
        <v>-86</v>
      </c>
      <c r="N5" s="283">
        <v>-95</v>
      </c>
      <c r="O5" s="283">
        <v>-102</v>
      </c>
      <c r="P5" s="283">
        <v>-102</v>
      </c>
    </row>
    <row r="6" spans="1:18" s="1" customFormat="1" ht="15" customHeight="1">
      <c r="A6" s="94" t="s">
        <v>58</v>
      </c>
      <c r="B6" s="94" t="s">
        <v>43</v>
      </c>
      <c r="C6" s="95">
        <v>2618114</v>
      </c>
      <c r="D6" s="95">
        <v>1870753</v>
      </c>
      <c r="E6" s="95">
        <v>2179043</v>
      </c>
      <c r="F6" s="95">
        <v>2136474</v>
      </c>
      <c r="G6" s="95">
        <v>1810599</v>
      </c>
      <c r="H6" s="95">
        <v>1704535</v>
      </c>
      <c r="I6" s="95">
        <v>1743975</v>
      </c>
      <c r="J6" s="95">
        <v>2936214</v>
      </c>
      <c r="K6" s="95">
        <v>1700577</v>
      </c>
      <c r="L6" s="51">
        <v>2310836</v>
      </c>
      <c r="M6" s="51">
        <v>2766181</v>
      </c>
      <c r="N6" s="51">
        <v>3716582</v>
      </c>
      <c r="O6" s="51">
        <v>5552427</v>
      </c>
      <c r="P6" s="51">
        <v>3987575</v>
      </c>
      <c r="Q6" s="444">
        <v>0</v>
      </c>
      <c r="R6" s="382"/>
    </row>
    <row r="7" spans="1:18" s="158" customFormat="1" ht="15" customHeight="1">
      <c r="A7" s="155"/>
      <c r="B7" s="156"/>
      <c r="C7" s="157"/>
      <c r="D7" s="157"/>
      <c r="E7" s="157"/>
      <c r="F7" s="157"/>
      <c r="G7" s="157"/>
      <c r="H7" s="157"/>
      <c r="I7" s="157"/>
      <c r="J7" s="157"/>
      <c r="K7" s="157"/>
      <c r="L7" s="284"/>
      <c r="M7" s="284"/>
      <c r="N7" s="381"/>
      <c r="O7" s="381"/>
      <c r="P7" s="381"/>
    </row>
    <row r="8" spans="1:18" ht="15" customHeight="1" thickBot="1">
      <c r="A8" s="64" t="s">
        <v>73</v>
      </c>
      <c r="B8" s="64" t="s">
        <v>27</v>
      </c>
      <c r="C8" s="148">
        <v>42825</v>
      </c>
      <c r="D8" s="148">
        <v>42916</v>
      </c>
      <c r="E8" s="148">
        <v>43008</v>
      </c>
      <c r="F8" s="148">
        <v>43100</v>
      </c>
      <c r="G8" s="148">
        <v>43190</v>
      </c>
      <c r="H8" s="148">
        <v>43281</v>
      </c>
      <c r="I8" s="148">
        <v>43373</v>
      </c>
      <c r="J8" s="148">
        <v>43465</v>
      </c>
      <c r="K8" s="148">
        <v>43555</v>
      </c>
      <c r="L8" s="285">
        <v>43646</v>
      </c>
      <c r="M8" s="285">
        <v>43738</v>
      </c>
      <c r="N8" s="285">
        <v>43830</v>
      </c>
      <c r="O8" s="285">
        <v>43921</v>
      </c>
      <c r="P8" s="285">
        <v>44012</v>
      </c>
    </row>
    <row r="9" spans="1:18" ht="15" customHeight="1">
      <c r="A9" s="149" t="s">
        <v>400</v>
      </c>
      <c r="B9" s="150" t="s">
        <v>402</v>
      </c>
      <c r="C9" s="151">
        <v>48352</v>
      </c>
      <c r="D9" s="151">
        <v>85606</v>
      </c>
      <c r="E9" s="151">
        <v>83774</v>
      </c>
      <c r="F9" s="151">
        <v>64023</v>
      </c>
      <c r="G9" s="151">
        <v>646732</v>
      </c>
      <c r="H9" s="151">
        <v>203110</v>
      </c>
      <c r="I9" s="151">
        <v>162144</v>
      </c>
      <c r="J9" s="151">
        <v>144906</v>
      </c>
      <c r="K9" s="151">
        <v>173553</v>
      </c>
      <c r="L9" s="283">
        <v>459178</v>
      </c>
      <c r="M9" s="283">
        <v>422961</v>
      </c>
      <c r="N9" s="283">
        <v>468294</v>
      </c>
      <c r="O9" s="283">
        <v>738535</v>
      </c>
      <c r="P9" s="283">
        <v>272615</v>
      </c>
    </row>
    <row r="10" spans="1:18" ht="15" customHeight="1">
      <c r="A10" s="149" t="s">
        <v>401</v>
      </c>
      <c r="B10" s="150" t="s">
        <v>403</v>
      </c>
      <c r="C10" s="151">
        <v>2015734</v>
      </c>
      <c r="D10" s="151">
        <v>1899123</v>
      </c>
      <c r="E10" s="151">
        <v>2003051</v>
      </c>
      <c r="F10" s="151">
        <v>1994759</v>
      </c>
      <c r="G10" s="151">
        <v>1778399</v>
      </c>
      <c r="H10" s="151">
        <v>1946265</v>
      </c>
      <c r="I10" s="151">
        <v>2322750</v>
      </c>
      <c r="J10" s="151">
        <v>1733724</v>
      </c>
      <c r="K10" s="151">
        <v>1743771</v>
      </c>
      <c r="L10" s="283">
        <v>2003749</v>
      </c>
      <c r="M10" s="283">
        <v>2264498</v>
      </c>
      <c r="N10" s="283">
        <v>3213874</v>
      </c>
      <c r="O10" s="283">
        <v>2984844</v>
      </c>
      <c r="P10" s="283">
        <v>3003980</v>
      </c>
    </row>
    <row r="11" spans="1:18" ht="15" customHeight="1">
      <c r="A11" s="149" t="s">
        <v>395</v>
      </c>
      <c r="B11" s="150" t="s">
        <v>398</v>
      </c>
      <c r="C11" s="151">
        <v>571522</v>
      </c>
      <c r="D11" s="151">
        <v>606878</v>
      </c>
      <c r="E11" s="151">
        <v>643656</v>
      </c>
      <c r="F11" s="151">
        <v>724301</v>
      </c>
      <c r="G11" s="151">
        <v>1412959</v>
      </c>
      <c r="H11" s="151">
        <v>1103211</v>
      </c>
      <c r="I11" s="151">
        <v>1161139</v>
      </c>
      <c r="J11" s="151">
        <v>954298</v>
      </c>
      <c r="K11" s="151">
        <v>1082645</v>
      </c>
      <c r="L11" s="283">
        <v>993407</v>
      </c>
      <c r="M11" s="283">
        <v>1309735</v>
      </c>
      <c r="N11" s="283">
        <v>1349576</v>
      </c>
      <c r="O11" s="283">
        <v>1669133</v>
      </c>
      <c r="P11" s="283">
        <v>2094055</v>
      </c>
    </row>
    <row r="12" spans="1:18" s="1" customFormat="1" ht="15" customHeight="1">
      <c r="A12" s="94" t="s">
        <v>58</v>
      </c>
      <c r="B12" s="94" t="s">
        <v>43</v>
      </c>
      <c r="C12" s="95">
        <v>2635608</v>
      </c>
      <c r="D12" s="95">
        <v>2591607</v>
      </c>
      <c r="E12" s="95">
        <v>2730481</v>
      </c>
      <c r="F12" s="95">
        <v>2783083</v>
      </c>
      <c r="G12" s="95">
        <v>3838090</v>
      </c>
      <c r="H12" s="95">
        <v>3252586</v>
      </c>
      <c r="I12" s="95">
        <v>3646033</v>
      </c>
      <c r="J12" s="95">
        <v>2832928</v>
      </c>
      <c r="K12" s="95">
        <v>2999969</v>
      </c>
      <c r="L12" s="51">
        <v>3456334</v>
      </c>
      <c r="M12" s="51">
        <v>3997194</v>
      </c>
      <c r="N12" s="51">
        <v>5031744</v>
      </c>
      <c r="O12" s="51">
        <v>5392512</v>
      </c>
      <c r="P12" s="51">
        <v>5370650</v>
      </c>
      <c r="Q12" s="444">
        <v>0</v>
      </c>
      <c r="R12" s="382"/>
    </row>
  </sheetData>
  <customSheetViews>
    <customSheetView guid="{8C910BC3-505E-4F07-BE1B-E6A1737C2DE9}">
      <selection sqref="A1:XFD1048576"/>
      <pageMargins left="0.7" right="0.7" top="0.75" bottom="0.75" header="0.3" footer="0.3"/>
    </customSheetView>
    <customSheetView guid="{9AF4A83C-CF57-4B40-8A74-6A0EA6C2FE5C}" showGridLines="0">
      <pane xSplit="2" ySplit="1" topLeftCell="C2" activePane="bottomRight" state="frozen"/>
      <selection pane="bottomRight" activeCell="M4" sqref="M4"/>
      <pageMargins left="0.7" right="0.7" top="0.75" bottom="0.75" header="0.3" footer="0.3"/>
      <pageSetup paperSize="9" orientation="portrait" horizontalDpi="1200" verticalDpi="1200" r:id="rId1"/>
    </customSheetView>
    <customSheetView guid="{8DA78CF1-615A-4626-9893-6751995631A4}" scale="72" showGridLines="0">
      <pane xSplit="2" ySplit="1" topLeftCell="H2" activePane="bottomRight" state="frozen"/>
      <selection pane="bottomRight" activeCell="N20" sqref="N20"/>
      <pageMargins left="0.7" right="0.7" top="0.75" bottom="0.75" header="0.3" footer="0.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2"/>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687A4863-1825-4D63-B732-E76682E6DE4F}" showGridLines="0">
      <pane xSplit="2" ySplit="1" topLeftCell="C2" activePane="bottomRight" state="frozen"/>
      <selection pane="bottomRight" activeCell="A43" sqref="A43"/>
      <pageMargins left="0.7" right="0.7" top="0.75" bottom="0.75" header="0.3" footer="0.3"/>
    </customSheetView>
    <customSheetView guid="{25FAB884-5E17-4008-8139-33D910C7DEFE}">
      <selection activeCell="H39" sqref="H39"/>
      <pageMargins left="0.7" right="0.7" top="0.75" bottom="0.75" header="0.3" footer="0.3"/>
    </customSheetView>
    <customSheetView guid="{899D69CD-4B7E-42BC-9944-5BD922EB798C}">
      <selection activeCell="K24" sqref="K24"/>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topLeftCell="A22" workbookViewId="0">
      <selection activeCell="A22" sqref="A1:XFD1048576"/>
    </sheetView>
  </sheetViews>
  <sheetFormatPr defaultColWidth="9.140625" defaultRowHeight="12.75"/>
  <cols>
    <col min="1" max="2" width="35.85546875" style="98" customWidth="1"/>
    <col min="3" max="17" width="13.42578125" style="98" customWidth="1"/>
    <col min="18" max="16384" width="9.140625" style="98"/>
  </cols>
  <sheetData>
    <row r="1" spans="1:17" ht="13.5" thickBot="1">
      <c r="A1" s="31" t="s">
        <v>503</v>
      </c>
      <c r="B1" s="31" t="s">
        <v>507</v>
      </c>
      <c r="C1" s="148">
        <v>42825</v>
      </c>
      <c r="D1" s="148">
        <v>42916</v>
      </c>
      <c r="E1" s="148">
        <v>43008</v>
      </c>
      <c r="F1" s="148">
        <v>43100</v>
      </c>
      <c r="G1" s="148">
        <v>43101</v>
      </c>
      <c r="H1" s="148">
        <v>43190</v>
      </c>
      <c r="I1" s="148">
        <v>43281</v>
      </c>
      <c r="J1" s="148">
        <v>43373</v>
      </c>
      <c r="K1" s="148">
        <v>43465</v>
      </c>
      <c r="L1" s="148">
        <v>43555</v>
      </c>
      <c r="M1" s="148">
        <v>43646</v>
      </c>
      <c r="N1" s="148">
        <v>43738</v>
      </c>
      <c r="O1" s="148">
        <v>43830</v>
      </c>
      <c r="P1" s="148">
        <v>43921</v>
      </c>
      <c r="Q1" s="148">
        <v>44012</v>
      </c>
    </row>
    <row r="2" spans="1:17" ht="25.5">
      <c r="A2" s="160" t="s">
        <v>485</v>
      </c>
      <c r="B2" s="160" t="s">
        <v>494</v>
      </c>
      <c r="C2" s="172">
        <v>1742397</v>
      </c>
      <c r="D2" s="172">
        <v>1604253</v>
      </c>
      <c r="E2" s="172">
        <v>1644383</v>
      </c>
      <c r="F2" s="172">
        <v>1226551</v>
      </c>
      <c r="G2" s="172">
        <v>1226551</v>
      </c>
      <c r="H2" s="172">
        <v>1089139</v>
      </c>
      <c r="I2" s="172">
        <v>1500306</v>
      </c>
      <c r="J2" s="172">
        <v>941677</v>
      </c>
      <c r="K2" s="172">
        <v>1081227</v>
      </c>
      <c r="L2" s="172">
        <v>1249671</v>
      </c>
      <c r="M2" s="172">
        <v>1336714</v>
      </c>
      <c r="N2" s="172">
        <v>1761397</v>
      </c>
      <c r="O2" s="310">
        <v>1474161</v>
      </c>
      <c r="P2" s="310">
        <v>3673575</v>
      </c>
      <c r="Q2" s="310">
        <v>2634383</v>
      </c>
    </row>
    <row r="3" spans="1:17">
      <c r="A3" s="161" t="s">
        <v>486</v>
      </c>
      <c r="B3" s="161" t="s">
        <v>495</v>
      </c>
      <c r="C3" s="168">
        <v>966161</v>
      </c>
      <c r="D3" s="168">
        <v>811218</v>
      </c>
      <c r="E3" s="168">
        <v>801463</v>
      </c>
      <c r="F3" s="168">
        <v>307344</v>
      </c>
      <c r="G3" s="168">
        <v>307344</v>
      </c>
      <c r="H3" s="173">
        <v>359621</v>
      </c>
      <c r="I3" s="173">
        <v>378575</v>
      </c>
      <c r="J3" s="173">
        <v>339111</v>
      </c>
      <c r="K3" s="42">
        <v>553999</v>
      </c>
      <c r="L3" s="42">
        <v>661157</v>
      </c>
      <c r="M3" s="42">
        <v>723495</v>
      </c>
      <c r="N3" s="42">
        <v>875693</v>
      </c>
      <c r="O3" s="311">
        <v>719181</v>
      </c>
      <c r="P3" s="311">
        <v>1508980</v>
      </c>
      <c r="Q3" s="311">
        <v>1754874</v>
      </c>
    </row>
    <row r="4" spans="1:17" ht="25.5">
      <c r="A4" s="162" t="s">
        <v>487</v>
      </c>
      <c r="B4" s="162" t="s">
        <v>496</v>
      </c>
      <c r="C4" s="425">
        <v>13079</v>
      </c>
      <c r="D4" s="425">
        <v>12382</v>
      </c>
      <c r="E4" s="424">
        <v>8268</v>
      </c>
      <c r="F4" s="168">
        <v>6053</v>
      </c>
      <c r="G4" s="168">
        <v>6053</v>
      </c>
      <c r="H4" s="173">
        <v>6880</v>
      </c>
      <c r="I4" s="173">
        <v>6394</v>
      </c>
      <c r="J4" s="173">
        <v>6282</v>
      </c>
      <c r="K4" s="42">
        <v>3279</v>
      </c>
      <c r="L4" s="42">
        <v>2844</v>
      </c>
      <c r="M4" s="42">
        <v>3148</v>
      </c>
      <c r="N4" s="42">
        <v>1916</v>
      </c>
      <c r="O4" s="311">
        <v>1450</v>
      </c>
      <c r="P4" s="311">
        <v>85</v>
      </c>
      <c r="Q4" s="311">
        <v>0</v>
      </c>
    </row>
    <row r="5" spans="1:17">
      <c r="A5" s="161" t="s">
        <v>488</v>
      </c>
      <c r="B5" s="161" t="s">
        <v>497</v>
      </c>
      <c r="C5" s="168">
        <v>763157</v>
      </c>
      <c r="D5" s="168">
        <v>780653</v>
      </c>
      <c r="E5" s="168">
        <v>834652</v>
      </c>
      <c r="F5" s="168">
        <v>913154</v>
      </c>
      <c r="G5" s="168">
        <v>913154</v>
      </c>
      <c r="H5" s="173">
        <v>722638</v>
      </c>
      <c r="I5" s="173">
        <v>1115337</v>
      </c>
      <c r="J5" s="173">
        <v>596284</v>
      </c>
      <c r="K5" s="42">
        <v>523949</v>
      </c>
      <c r="L5" s="42">
        <v>585670</v>
      </c>
      <c r="M5" s="42">
        <v>610071</v>
      </c>
      <c r="N5" s="42">
        <v>883788</v>
      </c>
      <c r="O5" s="311">
        <v>753530</v>
      </c>
      <c r="P5" s="311">
        <v>2164510</v>
      </c>
      <c r="Q5" s="311">
        <v>879509</v>
      </c>
    </row>
    <row r="6" spans="1:17">
      <c r="A6" s="163" t="s">
        <v>489</v>
      </c>
      <c r="B6" s="163" t="s">
        <v>498</v>
      </c>
      <c r="C6" s="174">
        <v>745727</v>
      </c>
      <c r="D6" s="174">
        <v>234987</v>
      </c>
      <c r="E6" s="174">
        <v>482164</v>
      </c>
      <c r="F6" s="172">
        <v>203211</v>
      </c>
      <c r="G6" s="172">
        <v>203211</v>
      </c>
      <c r="H6" s="172">
        <v>139534</v>
      </c>
      <c r="I6" s="172">
        <v>126703</v>
      </c>
      <c r="J6" s="172">
        <v>242267</v>
      </c>
      <c r="K6" s="172">
        <v>105636</v>
      </c>
      <c r="L6" s="172">
        <v>157815</v>
      </c>
      <c r="M6" s="172">
        <v>183443</v>
      </c>
      <c r="N6" s="172">
        <v>999378</v>
      </c>
      <c r="O6" s="310">
        <v>584347</v>
      </c>
      <c r="P6" s="310">
        <v>228800</v>
      </c>
      <c r="Q6" s="310">
        <v>86001</v>
      </c>
    </row>
    <row r="7" spans="1:17">
      <c r="A7" s="164" t="s">
        <v>490</v>
      </c>
      <c r="B7" s="164" t="s">
        <v>499</v>
      </c>
      <c r="C7" s="172">
        <v>716181</v>
      </c>
      <c r="D7" s="172">
        <v>203709</v>
      </c>
      <c r="E7" s="172">
        <v>421096</v>
      </c>
      <c r="F7" s="172">
        <v>187750</v>
      </c>
      <c r="G7" s="172">
        <v>187750</v>
      </c>
      <c r="H7" s="172">
        <v>113823</v>
      </c>
      <c r="I7" s="172">
        <v>100986</v>
      </c>
      <c r="J7" s="172">
        <v>224861</v>
      </c>
      <c r="K7" s="172">
        <v>88735</v>
      </c>
      <c r="L7" s="172">
        <v>136366</v>
      </c>
      <c r="M7" s="172">
        <v>152273</v>
      </c>
      <c r="N7" s="172">
        <v>981011</v>
      </c>
      <c r="O7" s="310">
        <v>546607</v>
      </c>
      <c r="P7" s="310">
        <v>224172</v>
      </c>
      <c r="Q7" s="310">
        <v>72346</v>
      </c>
    </row>
    <row r="8" spans="1:17">
      <c r="A8" s="161" t="s">
        <v>340</v>
      </c>
      <c r="B8" s="161" t="s">
        <v>350</v>
      </c>
      <c r="C8" s="42">
        <v>715689</v>
      </c>
      <c r="D8" s="42">
        <v>202369</v>
      </c>
      <c r="E8" s="42">
        <v>419329</v>
      </c>
      <c r="F8" s="42">
        <v>183702</v>
      </c>
      <c r="G8" s="42">
        <v>183702</v>
      </c>
      <c r="H8" s="42">
        <v>110112</v>
      </c>
      <c r="I8" s="42">
        <v>95922</v>
      </c>
      <c r="J8" s="42">
        <v>220292</v>
      </c>
      <c r="K8" s="42">
        <v>84552</v>
      </c>
      <c r="L8" s="42">
        <v>131731</v>
      </c>
      <c r="M8" s="42">
        <v>147485</v>
      </c>
      <c r="N8" s="42">
        <v>236425</v>
      </c>
      <c r="O8" s="311">
        <v>391616</v>
      </c>
      <c r="P8" s="311">
        <v>215475</v>
      </c>
      <c r="Q8" s="311">
        <v>59240</v>
      </c>
    </row>
    <row r="9" spans="1:17" ht="12.75" customHeight="1">
      <c r="A9" s="161" t="s">
        <v>341</v>
      </c>
      <c r="B9" s="161" t="s">
        <v>351</v>
      </c>
      <c r="C9" s="42">
        <v>715689</v>
      </c>
      <c r="D9" s="42">
        <v>202369</v>
      </c>
      <c r="E9" s="42">
        <v>419329</v>
      </c>
      <c r="F9" s="168">
        <v>183702</v>
      </c>
      <c r="G9" s="168">
        <v>183702</v>
      </c>
      <c r="H9" s="173">
        <v>110112</v>
      </c>
      <c r="I9" s="173">
        <v>95922</v>
      </c>
      <c r="J9" s="173">
        <v>220292</v>
      </c>
      <c r="K9" s="42">
        <v>84552</v>
      </c>
      <c r="L9" s="42">
        <v>131731</v>
      </c>
      <c r="M9" s="42">
        <v>147485</v>
      </c>
      <c r="N9" s="42">
        <v>236425</v>
      </c>
      <c r="O9" s="311">
        <v>391616</v>
      </c>
      <c r="P9" s="311">
        <v>215475</v>
      </c>
      <c r="Q9" s="311">
        <v>59240</v>
      </c>
    </row>
    <row r="10" spans="1:17" s="170" customFormat="1">
      <c r="A10" s="161" t="s">
        <v>342</v>
      </c>
      <c r="B10" s="161" t="s">
        <v>352</v>
      </c>
      <c r="C10" s="42">
        <v>0</v>
      </c>
      <c r="D10" s="42">
        <v>0</v>
      </c>
      <c r="E10" s="42">
        <v>0</v>
      </c>
      <c r="F10" s="42">
        <v>0</v>
      </c>
      <c r="G10" s="42">
        <v>0</v>
      </c>
      <c r="H10" s="42">
        <v>0</v>
      </c>
      <c r="I10" s="42">
        <v>0</v>
      </c>
      <c r="J10" s="42">
        <v>0</v>
      </c>
      <c r="K10" s="42">
        <v>0</v>
      </c>
      <c r="L10" s="42">
        <v>0</v>
      </c>
      <c r="M10" s="42">
        <v>0</v>
      </c>
      <c r="N10" s="42">
        <v>739907</v>
      </c>
      <c r="O10" s="312">
        <v>149987</v>
      </c>
      <c r="P10" s="312">
        <v>0</v>
      </c>
      <c r="Q10" s="312">
        <v>0</v>
      </c>
    </row>
    <row r="11" spans="1:17" s="170" customFormat="1">
      <c r="A11" s="161" t="s">
        <v>343</v>
      </c>
      <c r="B11" s="161" t="s">
        <v>353</v>
      </c>
      <c r="C11" s="42">
        <v>0</v>
      </c>
      <c r="D11" s="42">
        <v>0</v>
      </c>
      <c r="E11" s="42">
        <v>0</v>
      </c>
      <c r="F11" s="42">
        <v>0</v>
      </c>
      <c r="G11" s="42">
        <v>0</v>
      </c>
      <c r="H11" s="42">
        <v>0</v>
      </c>
      <c r="I11" s="42">
        <v>0</v>
      </c>
      <c r="J11" s="42">
        <v>0</v>
      </c>
      <c r="K11" s="42">
        <v>0</v>
      </c>
      <c r="L11" s="42">
        <v>0</v>
      </c>
      <c r="M11" s="42">
        <v>0</v>
      </c>
      <c r="N11" s="42">
        <v>739907</v>
      </c>
      <c r="O11" s="311">
        <v>149987</v>
      </c>
      <c r="P11" s="311">
        <v>0</v>
      </c>
      <c r="Q11" s="311">
        <v>0</v>
      </c>
    </row>
    <row r="12" spans="1:17">
      <c r="A12" s="161" t="s">
        <v>491</v>
      </c>
      <c r="B12" s="161" t="s">
        <v>500</v>
      </c>
      <c r="C12" s="42">
        <v>492</v>
      </c>
      <c r="D12" s="42">
        <v>1340</v>
      </c>
      <c r="E12" s="42">
        <v>1767</v>
      </c>
      <c r="F12" s="42">
        <v>4048</v>
      </c>
      <c r="G12" s="42">
        <v>4048</v>
      </c>
      <c r="H12" s="42">
        <v>3711</v>
      </c>
      <c r="I12" s="42">
        <v>5064</v>
      </c>
      <c r="J12" s="42">
        <v>4569</v>
      </c>
      <c r="K12" s="42">
        <v>4183</v>
      </c>
      <c r="L12" s="42">
        <v>4635</v>
      </c>
      <c r="M12" s="42">
        <v>4788</v>
      </c>
      <c r="N12" s="42">
        <v>4679</v>
      </c>
      <c r="O12" s="311">
        <v>5004</v>
      </c>
      <c r="P12" s="311">
        <v>8697</v>
      </c>
      <c r="Q12" s="311">
        <v>13106</v>
      </c>
    </row>
    <row r="13" spans="1:17">
      <c r="A13" s="161" t="s">
        <v>341</v>
      </c>
      <c r="B13" s="161" t="s">
        <v>351</v>
      </c>
      <c r="C13" s="42">
        <v>492</v>
      </c>
      <c r="D13" s="42">
        <v>1340</v>
      </c>
      <c r="E13" s="42">
        <v>1767</v>
      </c>
      <c r="F13" s="168">
        <v>4048</v>
      </c>
      <c r="G13" s="168">
        <v>4048</v>
      </c>
      <c r="H13" s="173">
        <v>3711</v>
      </c>
      <c r="I13" s="173">
        <v>5064</v>
      </c>
      <c r="J13" s="173">
        <v>4569</v>
      </c>
      <c r="K13" s="42">
        <v>4183</v>
      </c>
      <c r="L13" s="42">
        <v>4635</v>
      </c>
      <c r="M13" s="42">
        <v>4788</v>
      </c>
      <c r="N13" s="42">
        <v>4679</v>
      </c>
      <c r="O13" s="311">
        <v>5004</v>
      </c>
      <c r="P13" s="311">
        <v>8697</v>
      </c>
      <c r="Q13" s="311">
        <v>13106</v>
      </c>
    </row>
    <row r="14" spans="1:17">
      <c r="A14" s="164" t="s">
        <v>492</v>
      </c>
      <c r="B14" s="164" t="s">
        <v>501</v>
      </c>
      <c r="C14" s="172">
        <v>29546</v>
      </c>
      <c r="D14" s="172">
        <v>31278</v>
      </c>
      <c r="E14" s="172">
        <v>61068</v>
      </c>
      <c r="F14" s="169">
        <v>15461</v>
      </c>
      <c r="G14" s="169">
        <v>15461</v>
      </c>
      <c r="H14" s="175">
        <v>25711</v>
      </c>
      <c r="I14" s="175">
        <v>25717</v>
      </c>
      <c r="J14" s="175">
        <v>17406</v>
      </c>
      <c r="K14" s="172">
        <v>16901</v>
      </c>
      <c r="L14" s="172">
        <v>21449</v>
      </c>
      <c r="M14" s="172">
        <v>31170</v>
      </c>
      <c r="N14" s="172">
        <v>18367</v>
      </c>
      <c r="O14" s="310">
        <v>37740</v>
      </c>
      <c r="P14" s="310">
        <v>4628</v>
      </c>
      <c r="Q14" s="310">
        <v>13655</v>
      </c>
    </row>
    <row r="15" spans="1:17">
      <c r="A15" s="166" t="s">
        <v>504</v>
      </c>
      <c r="B15" s="166" t="s">
        <v>508</v>
      </c>
      <c r="C15" s="167">
        <v>2488124</v>
      </c>
      <c r="D15" s="167">
        <v>1839240</v>
      </c>
      <c r="E15" s="167">
        <v>2126547</v>
      </c>
      <c r="F15" s="167">
        <v>1429762</v>
      </c>
      <c r="G15" s="167">
        <v>1429762</v>
      </c>
      <c r="H15" s="167">
        <v>1228673</v>
      </c>
      <c r="I15" s="167">
        <v>1627009</v>
      </c>
      <c r="J15" s="167">
        <v>1183944</v>
      </c>
      <c r="K15" s="167">
        <v>1186863</v>
      </c>
      <c r="L15" s="167">
        <v>1407486</v>
      </c>
      <c r="M15" s="167">
        <v>1520157</v>
      </c>
      <c r="N15" s="167">
        <v>2760775</v>
      </c>
      <c r="O15" s="313">
        <v>2058508</v>
      </c>
      <c r="P15" s="313">
        <v>3902375</v>
      </c>
      <c r="Q15" s="313">
        <v>2720384</v>
      </c>
    </row>
    <row r="16" spans="1:17">
      <c r="A16" s="178"/>
      <c r="B16" s="178"/>
      <c r="C16" s="182"/>
      <c r="D16" s="182"/>
      <c r="E16" s="182"/>
      <c r="F16" s="182"/>
      <c r="G16" s="182"/>
      <c r="H16" s="182"/>
      <c r="I16" s="182"/>
      <c r="J16" s="182"/>
      <c r="K16" s="182"/>
      <c r="L16" s="182"/>
      <c r="M16" s="182"/>
      <c r="N16" s="182"/>
      <c r="O16" s="182"/>
      <c r="P16" s="182"/>
      <c r="Q16" s="182"/>
    </row>
    <row r="17" spans="1:19">
      <c r="A17" s="178"/>
      <c r="B17" s="178"/>
      <c r="C17" s="179"/>
      <c r="D17" s="179"/>
      <c r="E17" s="179"/>
      <c r="F17" s="179"/>
      <c r="G17" s="179"/>
      <c r="H17" s="179"/>
      <c r="I17" s="179"/>
      <c r="J17" s="179"/>
      <c r="K17" s="179"/>
      <c r="L17" s="179"/>
    </row>
    <row r="18" spans="1:19" ht="26.25" thickBot="1">
      <c r="A18" s="31" t="s">
        <v>515</v>
      </c>
      <c r="B18" s="31" t="s">
        <v>520</v>
      </c>
      <c r="C18" s="148">
        <v>42825</v>
      </c>
      <c r="D18" s="148">
        <v>42916</v>
      </c>
      <c r="E18" s="148">
        <v>43008</v>
      </c>
      <c r="F18" s="148">
        <v>43100</v>
      </c>
      <c r="G18" s="148">
        <v>43101</v>
      </c>
      <c r="H18" s="148">
        <v>43190</v>
      </c>
      <c r="I18" s="148">
        <v>43281</v>
      </c>
      <c r="J18" s="148">
        <v>43373</v>
      </c>
      <c r="K18" s="148">
        <v>43465</v>
      </c>
      <c r="L18" s="148">
        <v>43555</v>
      </c>
      <c r="M18" s="148">
        <v>43646</v>
      </c>
      <c r="N18" s="148">
        <v>43738</v>
      </c>
      <c r="O18" s="148">
        <v>43830</v>
      </c>
      <c r="P18" s="148">
        <v>43921</v>
      </c>
      <c r="Q18" s="148">
        <v>44012</v>
      </c>
    </row>
    <row r="19" spans="1:19" ht="25.5">
      <c r="A19" s="181" t="s">
        <v>511</v>
      </c>
      <c r="B19" s="161" t="s">
        <v>517</v>
      </c>
      <c r="C19" s="173">
        <v>1254</v>
      </c>
      <c r="D19" s="173">
        <v>1031</v>
      </c>
      <c r="E19" s="173">
        <v>2356</v>
      </c>
      <c r="F19" s="173">
        <v>2283</v>
      </c>
      <c r="G19" s="173">
        <v>2283</v>
      </c>
      <c r="H19" s="173">
        <v>281</v>
      </c>
      <c r="I19" s="173">
        <v>277</v>
      </c>
      <c r="J19" s="173">
        <v>1084</v>
      </c>
      <c r="K19" s="173">
        <v>312</v>
      </c>
      <c r="L19" s="173">
        <v>139</v>
      </c>
      <c r="M19" s="173">
        <v>1241</v>
      </c>
      <c r="N19" s="173">
        <v>8</v>
      </c>
      <c r="O19" s="311">
        <v>2880</v>
      </c>
      <c r="P19" s="311">
        <v>0</v>
      </c>
      <c r="Q19" s="311">
        <v>0</v>
      </c>
    </row>
    <row r="20" spans="1:19" ht="25.5">
      <c r="A20" s="162" t="s">
        <v>512</v>
      </c>
      <c r="B20" s="162" t="s">
        <v>518</v>
      </c>
      <c r="C20" s="180">
        <v>109535</v>
      </c>
      <c r="D20" s="180">
        <v>88080</v>
      </c>
      <c r="E20" s="180">
        <v>112787</v>
      </c>
      <c r="F20" s="180">
        <v>215778</v>
      </c>
      <c r="G20" s="180">
        <v>215778</v>
      </c>
      <c r="H20" s="180">
        <v>186168</v>
      </c>
      <c r="I20" s="180">
        <v>90344</v>
      </c>
      <c r="J20" s="180">
        <v>110016</v>
      </c>
      <c r="K20" s="180">
        <v>72909</v>
      </c>
      <c r="L20" s="180">
        <v>76243</v>
      </c>
      <c r="M20" s="180">
        <v>94165</v>
      </c>
      <c r="N20" s="180">
        <v>38952</v>
      </c>
      <c r="O20" s="314">
        <v>41093</v>
      </c>
      <c r="P20" s="314">
        <v>22023</v>
      </c>
      <c r="Q20" s="445">
        <v>30546</v>
      </c>
    </row>
    <row r="21" spans="1:19">
      <c r="A21" s="166" t="s">
        <v>513</v>
      </c>
      <c r="B21" s="166" t="s">
        <v>514</v>
      </c>
      <c r="C21" s="167">
        <v>110789</v>
      </c>
      <c r="D21" s="167">
        <v>89111</v>
      </c>
      <c r="E21" s="167">
        <v>115143</v>
      </c>
      <c r="F21" s="167">
        <v>218061</v>
      </c>
      <c r="G21" s="167">
        <v>218061</v>
      </c>
      <c r="H21" s="167">
        <v>186449</v>
      </c>
      <c r="I21" s="167">
        <v>90621</v>
      </c>
      <c r="J21" s="167">
        <v>111100</v>
      </c>
      <c r="K21" s="167">
        <v>73221</v>
      </c>
      <c r="L21" s="167">
        <v>76382</v>
      </c>
      <c r="M21" s="167">
        <v>95406</v>
      </c>
      <c r="N21" s="167">
        <v>38960</v>
      </c>
      <c r="O21" s="167">
        <v>43973</v>
      </c>
      <c r="P21" s="167">
        <v>22023</v>
      </c>
      <c r="Q21" s="167">
        <v>30546</v>
      </c>
    </row>
    <row r="22" spans="1:19">
      <c r="A22" s="178"/>
      <c r="B22" s="178"/>
      <c r="C22" s="351">
        <v>0</v>
      </c>
      <c r="D22" s="351">
        <v>0</v>
      </c>
      <c r="E22" s="351">
        <v>0</v>
      </c>
      <c r="F22" s="351">
        <v>0</v>
      </c>
      <c r="G22" s="351"/>
      <c r="H22" s="351">
        <v>0</v>
      </c>
      <c r="I22" s="351">
        <v>0</v>
      </c>
      <c r="J22" s="351">
        <v>0</v>
      </c>
      <c r="K22" s="351">
        <v>0</v>
      </c>
      <c r="L22" s="351">
        <v>0</v>
      </c>
      <c r="M22" s="351">
        <v>0</v>
      </c>
      <c r="N22" s="351">
        <v>0</v>
      </c>
      <c r="O22" s="351">
        <v>0</v>
      </c>
      <c r="P22" s="351">
        <v>0</v>
      </c>
      <c r="Q22" s="351">
        <v>0</v>
      </c>
    </row>
    <row r="23" spans="1:19" ht="15" customHeight="1">
      <c r="C23" s="333"/>
      <c r="D23" s="333"/>
      <c r="E23" s="333"/>
      <c r="F23" s="333"/>
      <c r="G23" s="333"/>
      <c r="H23" s="333"/>
      <c r="I23" s="333"/>
      <c r="J23" s="333"/>
      <c r="K23" s="333"/>
      <c r="L23" s="333"/>
      <c r="M23" s="333"/>
      <c r="N23" s="333"/>
      <c r="O23" s="333"/>
      <c r="P23" s="333"/>
      <c r="Q23" s="333"/>
    </row>
    <row r="24" spans="1:19">
      <c r="C24" s="333"/>
      <c r="D24" s="333"/>
      <c r="E24" s="333"/>
      <c r="F24" s="333"/>
      <c r="G24" s="333"/>
      <c r="H24" s="333"/>
      <c r="I24" s="333"/>
      <c r="J24" s="333"/>
      <c r="K24" s="333"/>
      <c r="L24" s="333"/>
      <c r="M24" s="333"/>
      <c r="N24" s="333"/>
      <c r="O24" s="333"/>
      <c r="P24" s="333"/>
      <c r="Q24" s="333"/>
    </row>
    <row r="25" spans="1:19">
      <c r="A25" s="158"/>
      <c r="B25" s="158"/>
      <c r="C25" s="327"/>
      <c r="D25" s="327"/>
      <c r="E25" s="327"/>
      <c r="F25" s="327"/>
      <c r="G25" s="327"/>
      <c r="H25" s="327"/>
      <c r="I25" s="327"/>
      <c r="J25" s="327"/>
      <c r="K25" s="327"/>
      <c r="L25" s="327"/>
      <c r="M25" s="327"/>
      <c r="N25" s="327"/>
      <c r="O25" s="327"/>
      <c r="P25" s="327"/>
      <c r="Q25" s="327"/>
    </row>
    <row r="26" spans="1:19" ht="26.25" thickBot="1">
      <c r="A26" s="328" t="s">
        <v>505</v>
      </c>
      <c r="B26" s="328" t="s">
        <v>509</v>
      </c>
      <c r="C26" s="148">
        <v>42825</v>
      </c>
      <c r="D26" s="148">
        <v>42916</v>
      </c>
      <c r="E26" s="148">
        <v>43008</v>
      </c>
      <c r="F26" s="148">
        <v>43100</v>
      </c>
      <c r="G26" s="148">
        <v>43101</v>
      </c>
      <c r="H26" s="148">
        <v>43190</v>
      </c>
      <c r="I26" s="148">
        <v>43281</v>
      </c>
      <c r="J26" s="148">
        <v>43373</v>
      </c>
      <c r="K26" s="148">
        <v>43465</v>
      </c>
      <c r="L26" s="148">
        <v>43555</v>
      </c>
      <c r="M26" s="148">
        <v>43646</v>
      </c>
      <c r="N26" s="148">
        <v>43738</v>
      </c>
      <c r="O26" s="148">
        <v>43830</v>
      </c>
      <c r="P26" s="148">
        <v>43921</v>
      </c>
      <c r="Q26" s="148">
        <v>44012</v>
      </c>
    </row>
    <row r="27" spans="1:19" ht="25.5">
      <c r="A27" s="160" t="s">
        <v>485</v>
      </c>
      <c r="B27" s="160" t="s">
        <v>494</v>
      </c>
      <c r="C27" s="172">
        <v>1590912</v>
      </c>
      <c r="D27" s="172">
        <v>1502171</v>
      </c>
      <c r="E27" s="172">
        <v>1487405</v>
      </c>
      <c r="F27" s="172">
        <v>1237704</v>
      </c>
      <c r="G27" s="172">
        <v>1237704</v>
      </c>
      <c r="H27" s="172">
        <v>954909</v>
      </c>
      <c r="I27" s="172">
        <v>1194616</v>
      </c>
      <c r="J27" s="172">
        <v>891658</v>
      </c>
      <c r="K27" s="172">
        <v>1058024</v>
      </c>
      <c r="L27" s="172">
        <v>1166394</v>
      </c>
      <c r="M27" s="172">
        <v>1401461</v>
      </c>
      <c r="N27" s="172">
        <v>1793215</v>
      </c>
      <c r="O27" s="315">
        <v>1524250</v>
      </c>
      <c r="P27" s="315">
        <v>3339834</v>
      </c>
      <c r="Q27" s="315">
        <v>2656612</v>
      </c>
      <c r="R27" s="170"/>
      <c r="S27" s="170"/>
    </row>
    <row r="28" spans="1:19">
      <c r="A28" s="161" t="s">
        <v>486</v>
      </c>
      <c r="B28" s="161" t="s">
        <v>495</v>
      </c>
      <c r="C28" s="173">
        <v>875142</v>
      </c>
      <c r="D28" s="173">
        <v>719949</v>
      </c>
      <c r="E28" s="173">
        <v>745857</v>
      </c>
      <c r="F28" s="173">
        <v>275046</v>
      </c>
      <c r="G28" s="173">
        <v>275046</v>
      </c>
      <c r="H28" s="171">
        <v>268605</v>
      </c>
      <c r="I28" s="173">
        <v>257153</v>
      </c>
      <c r="J28" s="173">
        <v>281004</v>
      </c>
      <c r="K28" s="42">
        <v>545393</v>
      </c>
      <c r="L28" s="42">
        <v>620795</v>
      </c>
      <c r="M28" s="42">
        <v>695089</v>
      </c>
      <c r="N28" s="42">
        <v>958617</v>
      </c>
      <c r="O28" s="311">
        <v>766820</v>
      </c>
      <c r="P28" s="311">
        <v>1505261</v>
      </c>
      <c r="Q28" s="312">
        <v>1736358</v>
      </c>
      <c r="R28" s="170"/>
      <c r="S28" s="170"/>
    </row>
    <row r="29" spans="1:19" ht="25.5">
      <c r="A29" s="162" t="s">
        <v>487</v>
      </c>
      <c r="B29" s="162" t="s">
        <v>496</v>
      </c>
      <c r="C29" s="173">
        <v>13079</v>
      </c>
      <c r="D29" s="173">
        <v>12382</v>
      </c>
      <c r="E29" s="173">
        <v>8268</v>
      </c>
      <c r="F29" s="173">
        <v>6053</v>
      </c>
      <c r="G29" s="173">
        <v>6053</v>
      </c>
      <c r="H29" s="173">
        <v>6880</v>
      </c>
      <c r="I29" s="173">
        <v>6394</v>
      </c>
      <c r="J29" s="173">
        <v>6282</v>
      </c>
      <c r="K29" s="42">
        <v>3279</v>
      </c>
      <c r="L29" s="42">
        <v>2844</v>
      </c>
      <c r="M29" s="42">
        <v>3148</v>
      </c>
      <c r="N29" s="42">
        <v>1916</v>
      </c>
      <c r="O29" s="311">
        <v>1450</v>
      </c>
      <c r="P29" s="311">
        <v>85</v>
      </c>
      <c r="Q29" s="312">
        <v>0</v>
      </c>
      <c r="R29" s="170"/>
      <c r="S29" s="170"/>
    </row>
    <row r="30" spans="1:19">
      <c r="A30" s="161" t="s">
        <v>488</v>
      </c>
      <c r="B30" s="161" t="s">
        <v>497</v>
      </c>
      <c r="C30" s="173">
        <v>702691</v>
      </c>
      <c r="D30" s="173">
        <v>769840</v>
      </c>
      <c r="E30" s="173">
        <v>733280</v>
      </c>
      <c r="F30" s="173">
        <v>956605</v>
      </c>
      <c r="G30" s="173">
        <v>956605</v>
      </c>
      <c r="H30" s="173">
        <v>679424</v>
      </c>
      <c r="I30" s="173">
        <v>931069</v>
      </c>
      <c r="J30" s="173">
        <v>604372</v>
      </c>
      <c r="K30" s="173">
        <v>509352</v>
      </c>
      <c r="L30" s="173">
        <v>542755</v>
      </c>
      <c r="M30" s="173">
        <v>703224</v>
      </c>
      <c r="N30" s="173">
        <v>832682</v>
      </c>
      <c r="O30" s="311">
        <v>755980</v>
      </c>
      <c r="P30" s="311">
        <v>1834488</v>
      </c>
      <c r="Q30" s="312">
        <v>920254</v>
      </c>
      <c r="R30" s="170"/>
      <c r="S30" s="170"/>
    </row>
    <row r="31" spans="1:19">
      <c r="A31" s="165" t="s">
        <v>493</v>
      </c>
      <c r="B31" s="165" t="s">
        <v>502</v>
      </c>
      <c r="C31" s="175">
        <v>757067</v>
      </c>
      <c r="D31" s="175">
        <v>182684</v>
      </c>
      <c r="E31" s="175">
        <v>375319</v>
      </c>
      <c r="F31" s="176">
        <v>230895</v>
      </c>
      <c r="G31" s="176">
        <v>230895</v>
      </c>
      <c r="H31" s="175">
        <v>622545</v>
      </c>
      <c r="I31" s="176">
        <v>105024</v>
      </c>
      <c r="J31" s="176">
        <v>675323</v>
      </c>
      <c r="K31" s="177">
        <v>423377</v>
      </c>
      <c r="L31" s="177">
        <v>722673</v>
      </c>
      <c r="M31" s="177">
        <v>394767</v>
      </c>
      <c r="N31" s="177">
        <v>220460</v>
      </c>
      <c r="O31" s="316">
        <v>332563</v>
      </c>
      <c r="P31" s="316">
        <v>143000</v>
      </c>
      <c r="Q31" s="446">
        <v>210553</v>
      </c>
      <c r="R31" s="170"/>
      <c r="S31" s="170"/>
    </row>
    <row r="32" spans="1:19">
      <c r="A32" s="166" t="s">
        <v>506</v>
      </c>
      <c r="B32" s="166" t="s">
        <v>510</v>
      </c>
      <c r="C32" s="167">
        <v>2347979</v>
      </c>
      <c r="D32" s="167">
        <v>1684855</v>
      </c>
      <c r="E32" s="167">
        <v>1862724</v>
      </c>
      <c r="F32" s="167">
        <v>1468599</v>
      </c>
      <c r="G32" s="167">
        <v>1468599</v>
      </c>
      <c r="H32" s="167">
        <v>1577454</v>
      </c>
      <c r="I32" s="167">
        <v>1299640</v>
      </c>
      <c r="J32" s="167">
        <v>1566981</v>
      </c>
      <c r="K32" s="167">
        <v>1481401</v>
      </c>
      <c r="L32" s="167">
        <v>1889067</v>
      </c>
      <c r="M32" s="167">
        <v>1796228</v>
      </c>
      <c r="N32" s="167">
        <v>2013675</v>
      </c>
      <c r="O32" s="317">
        <v>1856813</v>
      </c>
      <c r="P32" s="317">
        <v>3482834</v>
      </c>
      <c r="Q32" s="317">
        <v>2867165</v>
      </c>
      <c r="R32" s="170"/>
      <c r="S32" s="170"/>
    </row>
    <row r="33" spans="1:19">
      <c r="I33" s="170"/>
      <c r="J33" s="170"/>
      <c r="K33" s="170"/>
      <c r="L33" s="170"/>
      <c r="M33" s="170"/>
      <c r="N33" s="170"/>
      <c r="O33" s="170"/>
      <c r="P33" s="170"/>
      <c r="Q33" s="170"/>
      <c r="R33" s="170"/>
      <c r="S33" s="170"/>
    </row>
    <row r="34" spans="1:19">
      <c r="I34" s="170"/>
      <c r="J34" s="170"/>
      <c r="K34" s="170"/>
      <c r="L34" s="170"/>
      <c r="M34" s="170"/>
      <c r="N34" s="170"/>
      <c r="O34" s="170"/>
      <c r="P34" s="170"/>
      <c r="Q34" s="170"/>
      <c r="R34" s="170"/>
      <c r="S34" s="170"/>
    </row>
    <row r="35" spans="1:19" ht="30" customHeight="1" thickBot="1">
      <c r="A35" s="159" t="s">
        <v>516</v>
      </c>
      <c r="B35" s="31" t="s">
        <v>519</v>
      </c>
      <c r="C35" s="148">
        <v>42825</v>
      </c>
      <c r="D35" s="148">
        <v>42916</v>
      </c>
      <c r="E35" s="148">
        <v>43008</v>
      </c>
      <c r="F35" s="148">
        <v>43100</v>
      </c>
      <c r="G35" s="148">
        <v>43100</v>
      </c>
      <c r="H35" s="148">
        <v>43190</v>
      </c>
      <c r="I35" s="148">
        <v>43281</v>
      </c>
      <c r="J35" s="148">
        <v>43373</v>
      </c>
      <c r="K35" s="148">
        <v>43465</v>
      </c>
      <c r="L35" s="148">
        <v>43555</v>
      </c>
      <c r="M35" s="148">
        <v>43646</v>
      </c>
      <c r="N35" s="148">
        <v>43738</v>
      </c>
      <c r="O35" s="148">
        <v>43830</v>
      </c>
      <c r="P35" s="148">
        <v>43921</v>
      </c>
      <c r="Q35" s="148">
        <v>44012</v>
      </c>
    </row>
    <row r="36" spans="1:19" ht="30" customHeight="1">
      <c r="A36" s="181" t="s">
        <v>511</v>
      </c>
      <c r="B36" s="161" t="s">
        <v>517</v>
      </c>
      <c r="C36" s="173">
        <v>147946</v>
      </c>
      <c r="D36" s="173">
        <v>162373</v>
      </c>
      <c r="E36" s="173">
        <v>153669</v>
      </c>
      <c r="F36" s="173">
        <v>115496</v>
      </c>
      <c r="G36" s="173">
        <v>115496</v>
      </c>
      <c r="H36" s="173">
        <v>135615</v>
      </c>
      <c r="I36" s="173">
        <v>146817</v>
      </c>
      <c r="J36" s="173">
        <v>140155</v>
      </c>
      <c r="K36" s="173">
        <v>129205</v>
      </c>
      <c r="L36" s="173">
        <v>143828</v>
      </c>
      <c r="M36" s="173">
        <v>172234</v>
      </c>
      <c r="N36" s="173">
        <v>221774</v>
      </c>
      <c r="O36" s="311">
        <v>156700</v>
      </c>
      <c r="P36" s="311">
        <v>348701</v>
      </c>
      <c r="Q36" s="312">
        <v>409101</v>
      </c>
    </row>
    <row r="37" spans="1:19" ht="30" customHeight="1">
      <c r="A37" s="162" t="s">
        <v>512</v>
      </c>
      <c r="B37" s="162" t="s">
        <v>518</v>
      </c>
      <c r="C37" s="180">
        <v>1211577</v>
      </c>
      <c r="D37" s="180">
        <v>1023635</v>
      </c>
      <c r="E37" s="180">
        <v>838637</v>
      </c>
      <c r="F37" s="180">
        <v>463302</v>
      </c>
      <c r="G37" s="180">
        <v>463302</v>
      </c>
      <c r="H37" s="180">
        <v>506696</v>
      </c>
      <c r="I37" s="180">
        <v>804390</v>
      </c>
      <c r="J37" s="180">
        <v>707934</v>
      </c>
      <c r="K37" s="180">
        <v>783277</v>
      </c>
      <c r="L37" s="180">
        <v>766606</v>
      </c>
      <c r="M37" s="180">
        <v>710560</v>
      </c>
      <c r="N37" s="180">
        <v>1059213</v>
      </c>
      <c r="O37" s="314">
        <v>838927</v>
      </c>
      <c r="P37" s="314">
        <v>1514772</v>
      </c>
      <c r="Q37" s="445">
        <v>1233706</v>
      </c>
    </row>
    <row r="38" spans="1:19">
      <c r="A38" s="166" t="s">
        <v>513</v>
      </c>
      <c r="B38" s="166" t="s">
        <v>514</v>
      </c>
      <c r="C38" s="167">
        <v>1359523</v>
      </c>
      <c r="D38" s="167">
        <v>1186008</v>
      </c>
      <c r="E38" s="167">
        <v>992306</v>
      </c>
      <c r="F38" s="167">
        <v>578798</v>
      </c>
      <c r="G38" s="167">
        <v>578798</v>
      </c>
      <c r="H38" s="167">
        <v>642311</v>
      </c>
      <c r="I38" s="167">
        <v>951207</v>
      </c>
      <c r="J38" s="167">
        <v>848089</v>
      </c>
      <c r="K38" s="167">
        <v>912482</v>
      </c>
      <c r="L38" s="167">
        <v>910434</v>
      </c>
      <c r="M38" s="167">
        <v>882794</v>
      </c>
      <c r="N38" s="167">
        <v>1280987</v>
      </c>
      <c r="O38" s="313">
        <v>995627</v>
      </c>
      <c r="P38" s="313">
        <v>1863473</v>
      </c>
      <c r="Q38" s="313">
        <v>1642807</v>
      </c>
    </row>
    <row r="39" spans="1:19">
      <c r="A39" s="296"/>
      <c r="B39" s="296"/>
      <c r="C39" s="335">
        <v>0</v>
      </c>
      <c r="D39" s="335">
        <v>0</v>
      </c>
      <c r="E39" s="335">
        <v>0</v>
      </c>
      <c r="F39" s="335">
        <v>0</v>
      </c>
      <c r="G39" s="335">
        <v>0</v>
      </c>
      <c r="H39" s="335">
        <v>0</v>
      </c>
      <c r="I39" s="335">
        <v>0</v>
      </c>
      <c r="J39" s="335">
        <v>0</v>
      </c>
      <c r="K39" s="335">
        <v>0</v>
      </c>
      <c r="L39" s="335">
        <v>0</v>
      </c>
      <c r="M39" s="335">
        <v>0</v>
      </c>
      <c r="N39" s="335">
        <v>0</v>
      </c>
      <c r="O39" s="335">
        <v>0</v>
      </c>
      <c r="P39" s="335">
        <v>0</v>
      </c>
      <c r="Q39" s="335">
        <v>0</v>
      </c>
    </row>
    <row r="40" spans="1:19">
      <c r="A40" s="296"/>
      <c r="B40" s="334" t="s">
        <v>636</v>
      </c>
      <c r="C40" s="327"/>
      <c r="D40" s="327"/>
      <c r="E40" s="327"/>
      <c r="F40" s="327"/>
      <c r="G40" s="327"/>
      <c r="H40" s="327"/>
      <c r="I40" s="327"/>
      <c r="J40" s="327"/>
      <c r="K40" s="327"/>
      <c r="L40" s="327"/>
      <c r="M40" s="327"/>
      <c r="N40" s="327"/>
      <c r="O40" s="327"/>
      <c r="P40" s="296"/>
      <c r="Q40" s="296"/>
    </row>
    <row r="41" spans="1:19">
      <c r="A41" s="338"/>
      <c r="B41" s="337" t="s">
        <v>635</v>
      </c>
      <c r="C41" s="344"/>
      <c r="D41" s="344"/>
      <c r="E41" s="344"/>
      <c r="F41" s="344"/>
      <c r="G41" s="344"/>
      <c r="H41" s="344"/>
      <c r="I41" s="344"/>
      <c r="J41" s="344"/>
      <c r="K41" s="344"/>
      <c r="L41" s="344"/>
      <c r="M41" s="344"/>
      <c r="N41" s="344"/>
      <c r="O41" s="344"/>
      <c r="P41" s="296"/>
      <c r="Q41" s="296"/>
    </row>
    <row r="42" spans="1:19">
      <c r="A42" s="338"/>
      <c r="B42" s="338"/>
      <c r="C42" s="344"/>
      <c r="D42" s="344"/>
      <c r="E42" s="344"/>
      <c r="F42" s="344"/>
      <c r="G42" s="344"/>
      <c r="H42" s="344"/>
      <c r="I42" s="344"/>
      <c r="J42" s="344"/>
      <c r="K42" s="344"/>
      <c r="L42" s="344"/>
      <c r="M42" s="344"/>
      <c r="N42" s="344"/>
      <c r="O42" s="344"/>
      <c r="P42" s="296"/>
      <c r="Q42" s="296"/>
    </row>
    <row r="43" spans="1:19">
      <c r="A43" s="344"/>
      <c r="B43" s="344"/>
      <c r="C43" s="344"/>
      <c r="D43" s="344"/>
      <c r="E43" s="344"/>
      <c r="F43" s="344"/>
      <c r="G43" s="344"/>
      <c r="H43" s="344"/>
      <c r="I43" s="344"/>
      <c r="J43" s="344"/>
      <c r="K43" s="344"/>
      <c r="L43" s="344"/>
      <c r="M43" s="344"/>
      <c r="N43" s="344"/>
      <c r="O43" s="344"/>
      <c r="P43" s="347"/>
      <c r="Q43" s="347"/>
    </row>
    <row r="44" spans="1:19" s="158" customFormat="1" ht="14.25">
      <c r="A44" s="348"/>
      <c r="B44" s="348"/>
      <c r="C44" s="345"/>
      <c r="D44" s="345"/>
      <c r="E44" s="345"/>
      <c r="F44" s="345"/>
      <c r="G44" s="345"/>
      <c r="H44" s="345"/>
      <c r="I44" s="345"/>
      <c r="J44" s="345"/>
      <c r="K44" s="345"/>
      <c r="L44" s="345"/>
      <c r="M44" s="345"/>
      <c r="N44" s="345"/>
      <c r="O44" s="345"/>
      <c r="P44" s="349"/>
      <c r="Q44" s="349"/>
    </row>
    <row r="45" spans="1:19">
      <c r="A45" s="344"/>
      <c r="B45" s="344"/>
      <c r="C45" s="344"/>
      <c r="D45" s="344"/>
      <c r="E45" s="344"/>
      <c r="F45" s="344"/>
      <c r="G45" s="344"/>
      <c r="H45" s="344"/>
      <c r="I45" s="344"/>
      <c r="J45" s="344"/>
      <c r="K45" s="344"/>
      <c r="L45" s="344"/>
      <c r="M45" s="344"/>
      <c r="N45" s="344"/>
      <c r="O45" s="344"/>
      <c r="P45" s="347"/>
      <c r="Q45" s="347"/>
    </row>
    <row r="46" spans="1:19">
      <c r="A46" s="350"/>
      <c r="B46" s="350"/>
      <c r="C46" s="350"/>
      <c r="D46" s="350"/>
      <c r="E46" s="350"/>
      <c r="F46" s="350"/>
      <c r="G46" s="350"/>
      <c r="H46" s="350"/>
      <c r="I46" s="350"/>
      <c r="J46" s="350"/>
      <c r="K46" s="350"/>
      <c r="L46" s="350"/>
      <c r="M46" s="350"/>
      <c r="N46" s="350"/>
      <c r="O46" s="350"/>
      <c r="P46" s="347"/>
      <c r="Q46" s="347"/>
    </row>
    <row r="47" spans="1:19">
      <c r="A47" s="347"/>
      <c r="B47" s="347"/>
      <c r="C47" s="347"/>
      <c r="D47" s="347"/>
      <c r="E47" s="347"/>
      <c r="F47" s="347"/>
      <c r="G47" s="347"/>
      <c r="H47" s="347"/>
      <c r="I47" s="347"/>
      <c r="J47" s="347"/>
      <c r="K47" s="347"/>
      <c r="L47" s="347"/>
      <c r="M47" s="347"/>
      <c r="N47" s="347"/>
      <c r="O47" s="347"/>
      <c r="P47" s="347"/>
      <c r="Q47" s="347"/>
    </row>
    <row r="48" spans="1:19">
      <c r="A48" s="347"/>
      <c r="B48" s="347"/>
      <c r="C48" s="347"/>
      <c r="D48" s="347"/>
      <c r="E48" s="347"/>
      <c r="F48" s="347"/>
      <c r="G48" s="347"/>
      <c r="H48" s="347"/>
      <c r="I48" s="347"/>
      <c r="J48" s="347"/>
      <c r="K48" s="347"/>
      <c r="L48" s="347"/>
      <c r="M48" s="347"/>
      <c r="N48" s="347"/>
      <c r="O48" s="347"/>
      <c r="P48" s="347"/>
      <c r="Q48" s="347"/>
    </row>
    <row r="49" spans="1:17">
      <c r="A49" s="347"/>
      <c r="B49" s="347"/>
      <c r="C49" s="347"/>
      <c r="D49" s="347"/>
      <c r="E49" s="347"/>
      <c r="F49" s="347"/>
      <c r="G49" s="347"/>
      <c r="H49" s="347"/>
      <c r="I49" s="347"/>
      <c r="J49" s="347"/>
      <c r="K49" s="347"/>
      <c r="L49" s="347"/>
      <c r="M49" s="347"/>
      <c r="N49" s="347"/>
      <c r="O49" s="347"/>
      <c r="P49" s="347"/>
      <c r="Q49" s="347"/>
    </row>
    <row r="50" spans="1:17">
      <c r="A50" s="347"/>
      <c r="B50" s="347"/>
      <c r="C50" s="347"/>
      <c r="D50" s="347"/>
      <c r="E50" s="347"/>
      <c r="F50" s="347"/>
      <c r="G50" s="347"/>
      <c r="H50" s="347"/>
      <c r="I50" s="347"/>
      <c r="J50" s="347"/>
      <c r="K50" s="347"/>
      <c r="L50" s="347"/>
      <c r="M50" s="347"/>
      <c r="N50" s="347"/>
      <c r="O50" s="347"/>
      <c r="P50" s="347"/>
      <c r="Q50" s="347"/>
    </row>
    <row r="51" spans="1:17">
      <c r="A51" s="347"/>
      <c r="B51" s="347"/>
      <c r="C51" s="347"/>
      <c r="D51" s="347"/>
      <c r="E51" s="347"/>
      <c r="F51" s="347"/>
      <c r="G51" s="347"/>
      <c r="H51" s="347"/>
      <c r="I51" s="347"/>
      <c r="J51" s="347"/>
      <c r="K51" s="347"/>
      <c r="L51" s="347"/>
      <c r="M51" s="347"/>
      <c r="N51" s="347"/>
      <c r="O51" s="347"/>
      <c r="P51" s="347"/>
      <c r="Q51" s="347"/>
    </row>
    <row r="52" spans="1:17">
      <c r="A52" s="347"/>
      <c r="B52" s="347"/>
      <c r="C52" s="347"/>
      <c r="D52" s="347"/>
      <c r="E52" s="347"/>
      <c r="F52" s="347"/>
      <c r="G52" s="347"/>
      <c r="H52" s="347"/>
      <c r="I52" s="347"/>
      <c r="J52" s="347"/>
      <c r="K52" s="347"/>
      <c r="L52" s="347"/>
      <c r="M52" s="347"/>
      <c r="N52" s="347"/>
      <c r="O52" s="347"/>
      <c r="P52" s="347"/>
      <c r="Q52" s="347"/>
    </row>
    <row r="53" spans="1:17">
      <c r="A53" s="347"/>
      <c r="B53" s="347"/>
      <c r="C53" s="347"/>
      <c r="D53" s="347"/>
      <c r="E53" s="347"/>
      <c r="F53" s="347"/>
      <c r="G53" s="347"/>
      <c r="H53" s="347"/>
      <c r="I53" s="347"/>
      <c r="J53" s="347"/>
      <c r="K53" s="347"/>
      <c r="L53" s="347"/>
      <c r="M53" s="347"/>
      <c r="N53" s="347"/>
      <c r="O53" s="347"/>
      <c r="P53" s="347"/>
      <c r="Q53" s="347"/>
    </row>
    <row r="54" spans="1:17">
      <c r="A54" s="347"/>
      <c r="B54" s="347"/>
      <c r="C54" s="347"/>
      <c r="D54" s="347"/>
      <c r="E54" s="347"/>
      <c r="F54" s="347"/>
      <c r="G54" s="347"/>
      <c r="H54" s="347"/>
      <c r="I54" s="347"/>
      <c r="J54" s="347"/>
      <c r="K54" s="347"/>
      <c r="L54" s="347"/>
      <c r="M54" s="347"/>
      <c r="N54" s="347"/>
      <c r="O54" s="347"/>
      <c r="P54" s="347"/>
      <c r="Q54" s="347"/>
    </row>
    <row r="55" spans="1:17">
      <c r="A55" s="347"/>
      <c r="B55" s="347"/>
      <c r="C55" s="347"/>
      <c r="D55" s="347"/>
      <c r="E55" s="347"/>
      <c r="F55" s="347"/>
      <c r="G55" s="347"/>
      <c r="H55" s="347"/>
      <c r="I55" s="347"/>
      <c r="J55" s="347"/>
      <c r="K55" s="347"/>
      <c r="L55" s="347"/>
      <c r="M55" s="347"/>
      <c r="N55" s="347"/>
      <c r="O55" s="347"/>
      <c r="P55" s="347"/>
      <c r="Q55" s="347"/>
    </row>
    <row r="56" spans="1:17">
      <c r="A56" s="347"/>
      <c r="B56" s="347"/>
      <c r="C56" s="347"/>
      <c r="D56" s="347"/>
      <c r="E56" s="347"/>
      <c r="F56" s="347"/>
      <c r="G56" s="347"/>
      <c r="H56" s="347"/>
      <c r="I56" s="347"/>
      <c r="J56" s="347"/>
      <c r="K56" s="347"/>
      <c r="L56" s="347"/>
      <c r="M56" s="347"/>
      <c r="N56" s="347"/>
      <c r="O56" s="347"/>
      <c r="P56" s="347"/>
      <c r="Q56" s="347"/>
    </row>
    <row r="57" spans="1:17">
      <c r="A57" s="347"/>
      <c r="B57" s="347"/>
      <c r="C57" s="347"/>
      <c r="D57" s="347"/>
      <c r="E57" s="347"/>
      <c r="F57" s="347"/>
      <c r="G57" s="347"/>
      <c r="H57" s="347"/>
      <c r="I57" s="347"/>
      <c r="J57" s="347"/>
      <c r="K57" s="347"/>
      <c r="L57" s="347"/>
      <c r="M57" s="347"/>
      <c r="N57" s="347"/>
      <c r="O57" s="347"/>
      <c r="P57" s="347"/>
      <c r="Q57" s="347"/>
    </row>
    <row r="58" spans="1:17">
      <c r="A58" s="347"/>
      <c r="B58" s="347"/>
      <c r="C58" s="347"/>
      <c r="D58" s="347"/>
      <c r="E58" s="347"/>
      <c r="F58" s="347"/>
      <c r="G58" s="347"/>
      <c r="H58" s="347"/>
      <c r="I58" s="347"/>
      <c r="J58" s="347"/>
      <c r="K58" s="347"/>
      <c r="L58" s="347"/>
      <c r="M58" s="347"/>
      <c r="N58" s="347"/>
      <c r="O58" s="347"/>
      <c r="P58" s="347"/>
      <c r="Q58" s="347"/>
    </row>
    <row r="59" spans="1:17">
      <c r="A59" s="347"/>
      <c r="B59" s="347"/>
      <c r="C59" s="347"/>
      <c r="D59" s="347"/>
      <c r="E59" s="347"/>
      <c r="F59" s="347"/>
      <c r="G59" s="347"/>
      <c r="H59" s="347"/>
      <c r="I59" s="347"/>
      <c r="J59" s="347"/>
      <c r="K59" s="347"/>
      <c r="L59" s="347"/>
      <c r="M59" s="347"/>
      <c r="N59" s="347"/>
      <c r="O59" s="347"/>
      <c r="P59" s="347"/>
      <c r="Q59" s="347"/>
    </row>
    <row r="60" spans="1:17">
      <c r="A60" s="347"/>
      <c r="B60" s="347"/>
      <c r="C60" s="347"/>
      <c r="D60" s="347"/>
      <c r="E60" s="347"/>
      <c r="F60" s="347"/>
      <c r="G60" s="347"/>
      <c r="H60" s="347"/>
      <c r="I60" s="347"/>
      <c r="J60" s="347"/>
      <c r="K60" s="347"/>
      <c r="L60" s="347"/>
      <c r="M60" s="347"/>
      <c r="N60" s="347"/>
      <c r="O60" s="347"/>
      <c r="P60" s="347"/>
      <c r="Q60" s="347"/>
    </row>
    <row r="61" spans="1:17">
      <c r="A61" s="347"/>
      <c r="B61" s="347"/>
      <c r="C61" s="347"/>
      <c r="D61" s="347"/>
      <c r="E61" s="347"/>
      <c r="F61" s="347"/>
      <c r="G61" s="347"/>
      <c r="H61" s="347"/>
      <c r="I61" s="347"/>
      <c r="J61" s="347"/>
      <c r="K61" s="347"/>
      <c r="L61" s="347"/>
      <c r="M61" s="347"/>
      <c r="N61" s="347"/>
      <c r="O61" s="347"/>
      <c r="P61" s="347"/>
      <c r="Q61" s="347"/>
    </row>
    <row r="62" spans="1:17">
      <c r="A62" s="347"/>
      <c r="B62" s="347"/>
      <c r="C62" s="347"/>
      <c r="D62" s="347"/>
      <c r="E62" s="347"/>
      <c r="F62" s="347"/>
      <c r="G62" s="347"/>
      <c r="H62" s="347"/>
      <c r="I62" s="347"/>
      <c r="J62" s="347"/>
      <c r="K62" s="347"/>
      <c r="L62" s="347"/>
      <c r="M62" s="347"/>
      <c r="N62" s="347"/>
      <c r="O62" s="347"/>
      <c r="P62" s="347"/>
      <c r="Q62" s="347"/>
    </row>
    <row r="63" spans="1:17">
      <c r="A63" s="347"/>
      <c r="B63" s="347"/>
      <c r="C63" s="347"/>
      <c r="D63" s="347"/>
      <c r="E63" s="347"/>
      <c r="F63" s="347"/>
      <c r="G63" s="347"/>
      <c r="H63" s="347"/>
      <c r="I63" s="347"/>
      <c r="J63" s="347"/>
      <c r="K63" s="347"/>
      <c r="L63" s="347"/>
      <c r="M63" s="347"/>
      <c r="N63" s="347"/>
      <c r="O63" s="347"/>
      <c r="P63" s="347"/>
      <c r="Q63" s="347"/>
    </row>
    <row r="64" spans="1:17">
      <c r="A64" s="347"/>
      <c r="B64" s="347"/>
      <c r="C64" s="347"/>
      <c r="D64" s="347"/>
      <c r="E64" s="347"/>
      <c r="F64" s="347"/>
      <c r="G64" s="347"/>
      <c r="H64" s="347"/>
      <c r="I64" s="347"/>
      <c r="J64" s="347"/>
      <c r="K64" s="347"/>
      <c r="L64" s="347"/>
      <c r="M64" s="347"/>
      <c r="N64" s="347"/>
      <c r="O64" s="347"/>
      <c r="P64" s="347"/>
      <c r="Q64" s="347"/>
    </row>
    <row r="65" spans="1:17">
      <c r="A65" s="347"/>
      <c r="B65" s="347"/>
      <c r="C65" s="347"/>
      <c r="D65" s="347"/>
      <c r="E65" s="347"/>
      <c r="F65" s="347"/>
      <c r="G65" s="347"/>
      <c r="H65" s="347"/>
      <c r="I65" s="347"/>
      <c r="J65" s="347"/>
      <c r="K65" s="347"/>
      <c r="L65" s="347"/>
      <c r="M65" s="347"/>
      <c r="N65" s="347"/>
      <c r="O65" s="347"/>
      <c r="P65" s="347"/>
      <c r="Q65" s="347"/>
    </row>
    <row r="66" spans="1:17">
      <c r="A66" s="347"/>
      <c r="B66" s="347"/>
      <c r="C66" s="347"/>
      <c r="D66" s="347"/>
      <c r="E66" s="347"/>
      <c r="F66" s="347"/>
      <c r="G66" s="347"/>
      <c r="H66" s="347"/>
      <c r="I66" s="347"/>
      <c r="J66" s="347"/>
      <c r="K66" s="347"/>
      <c r="L66" s="347"/>
      <c r="M66" s="347"/>
      <c r="N66" s="347"/>
      <c r="O66" s="347"/>
      <c r="P66" s="347"/>
      <c r="Q66" s="347"/>
    </row>
    <row r="67" spans="1:17">
      <c r="A67" s="347"/>
      <c r="B67" s="347"/>
      <c r="C67" s="347"/>
      <c r="D67" s="347"/>
      <c r="E67" s="347"/>
      <c r="F67" s="347"/>
      <c r="G67" s="347"/>
      <c r="H67" s="347"/>
      <c r="I67" s="347"/>
      <c r="J67" s="347"/>
      <c r="K67" s="347"/>
      <c r="L67" s="347"/>
      <c r="M67" s="347"/>
      <c r="N67" s="347"/>
      <c r="O67" s="347"/>
      <c r="P67" s="347"/>
      <c r="Q67" s="347"/>
    </row>
    <row r="68" spans="1:17">
      <c r="A68" s="347"/>
      <c r="B68" s="347"/>
      <c r="C68" s="347"/>
      <c r="D68" s="347"/>
      <c r="E68" s="347"/>
      <c r="F68" s="347"/>
      <c r="G68" s="347"/>
      <c r="H68" s="347"/>
      <c r="I68" s="347"/>
      <c r="J68" s="347"/>
      <c r="K68" s="347"/>
      <c r="L68" s="347"/>
      <c r="M68" s="347"/>
      <c r="N68" s="347"/>
      <c r="O68" s="347"/>
      <c r="P68" s="347"/>
      <c r="Q68" s="347"/>
    </row>
    <row r="69" spans="1:17">
      <c r="A69" s="347"/>
      <c r="B69" s="347"/>
      <c r="C69" s="347"/>
      <c r="D69" s="347"/>
      <c r="E69" s="347"/>
      <c r="F69" s="347"/>
      <c r="G69" s="347"/>
      <c r="H69" s="347"/>
      <c r="I69" s="347"/>
      <c r="J69" s="347"/>
      <c r="K69" s="347"/>
      <c r="L69" s="347"/>
      <c r="M69" s="347"/>
      <c r="N69" s="347"/>
      <c r="O69" s="347"/>
      <c r="P69" s="347"/>
      <c r="Q69" s="347"/>
    </row>
    <row r="70" spans="1:17">
      <c r="A70" s="347"/>
      <c r="B70" s="347"/>
      <c r="C70" s="347"/>
      <c r="D70" s="347"/>
      <c r="E70" s="347"/>
      <c r="F70" s="347"/>
      <c r="G70" s="347"/>
      <c r="H70" s="347"/>
      <c r="I70" s="347"/>
      <c r="J70" s="347"/>
      <c r="K70" s="347"/>
      <c r="L70" s="347"/>
      <c r="M70" s="347"/>
      <c r="N70" s="347"/>
      <c r="O70" s="347"/>
      <c r="P70" s="347"/>
      <c r="Q70" s="347"/>
    </row>
    <row r="71" spans="1:17">
      <c r="A71" s="347"/>
      <c r="B71" s="347"/>
      <c r="C71" s="347"/>
      <c r="D71" s="347"/>
      <c r="E71" s="347"/>
      <c r="F71" s="347"/>
      <c r="G71" s="347"/>
      <c r="H71" s="347"/>
      <c r="I71" s="347"/>
      <c r="J71" s="347"/>
      <c r="K71" s="347"/>
      <c r="L71" s="347"/>
      <c r="M71" s="347"/>
      <c r="N71" s="347"/>
      <c r="O71" s="347"/>
      <c r="P71" s="347"/>
      <c r="Q71" s="347"/>
    </row>
    <row r="72" spans="1:17">
      <c r="A72" s="347"/>
      <c r="B72" s="347"/>
      <c r="C72" s="347"/>
      <c r="D72" s="347"/>
      <c r="E72" s="347"/>
      <c r="F72" s="347"/>
      <c r="G72" s="347"/>
      <c r="H72" s="347"/>
      <c r="I72" s="347"/>
      <c r="J72" s="347"/>
      <c r="K72" s="347"/>
      <c r="L72" s="347"/>
      <c r="M72" s="347"/>
      <c r="N72" s="347"/>
      <c r="O72" s="347"/>
      <c r="P72" s="347"/>
      <c r="Q72" s="347"/>
    </row>
    <row r="73" spans="1:17">
      <c r="A73" s="347"/>
      <c r="B73" s="347"/>
      <c r="C73" s="347"/>
      <c r="D73" s="347"/>
      <c r="E73" s="347"/>
      <c r="F73" s="347"/>
      <c r="G73" s="347"/>
      <c r="H73" s="347"/>
      <c r="I73" s="347"/>
      <c r="J73" s="347"/>
      <c r="K73" s="347"/>
      <c r="L73" s="347"/>
      <c r="M73" s="347"/>
      <c r="N73" s="347"/>
      <c r="O73" s="347"/>
      <c r="P73" s="347"/>
      <c r="Q73" s="347"/>
    </row>
    <row r="74" spans="1:17">
      <c r="A74" s="347"/>
      <c r="B74" s="347"/>
      <c r="C74" s="347"/>
      <c r="D74" s="347"/>
      <c r="E74" s="347"/>
      <c r="F74" s="347"/>
      <c r="G74" s="347"/>
      <c r="H74" s="347"/>
      <c r="I74" s="347"/>
      <c r="J74" s="347"/>
      <c r="K74" s="347"/>
      <c r="L74" s="347"/>
      <c r="M74" s="347"/>
      <c r="N74" s="347"/>
      <c r="O74" s="347"/>
      <c r="P74" s="347"/>
      <c r="Q74" s="347"/>
    </row>
    <row r="75" spans="1:17">
      <c r="A75" s="347"/>
      <c r="B75" s="347"/>
      <c r="C75" s="347"/>
      <c r="D75" s="347"/>
      <c r="E75" s="347"/>
      <c r="F75" s="347"/>
      <c r="G75" s="347"/>
      <c r="H75" s="347"/>
      <c r="I75" s="347"/>
      <c r="J75" s="347"/>
      <c r="K75" s="347"/>
      <c r="L75" s="347"/>
      <c r="M75" s="347"/>
      <c r="N75" s="347"/>
      <c r="O75" s="347"/>
      <c r="P75" s="347"/>
      <c r="Q75" s="347"/>
    </row>
    <row r="76" spans="1:17">
      <c r="A76" s="347"/>
      <c r="B76" s="347"/>
      <c r="C76" s="347"/>
      <c r="D76" s="347"/>
      <c r="E76" s="347"/>
      <c r="F76" s="347"/>
      <c r="G76" s="347"/>
      <c r="H76" s="347"/>
      <c r="I76" s="347"/>
      <c r="J76" s="347"/>
      <c r="K76" s="347"/>
      <c r="L76" s="347"/>
      <c r="M76" s="347"/>
      <c r="N76" s="347"/>
      <c r="O76" s="347"/>
      <c r="P76" s="347"/>
      <c r="Q76" s="347"/>
    </row>
    <row r="77" spans="1:17">
      <c r="A77" s="347"/>
      <c r="B77" s="347"/>
      <c r="C77" s="347"/>
      <c r="D77" s="347"/>
      <c r="E77" s="347"/>
      <c r="F77" s="347"/>
      <c r="G77" s="347"/>
      <c r="H77" s="347"/>
      <c r="I77" s="347"/>
      <c r="J77" s="347"/>
      <c r="K77" s="347"/>
      <c r="L77" s="347"/>
      <c r="M77" s="347"/>
      <c r="N77" s="347"/>
      <c r="O77" s="347"/>
      <c r="P77" s="347"/>
      <c r="Q77" s="347"/>
    </row>
    <row r="78" spans="1:17">
      <c r="A78" s="347"/>
      <c r="B78" s="347"/>
      <c r="C78" s="347"/>
      <c r="D78" s="347"/>
      <c r="E78" s="347"/>
      <c r="F78" s="347"/>
      <c r="G78" s="347"/>
      <c r="H78" s="347"/>
      <c r="I78" s="347"/>
      <c r="J78" s="347"/>
      <c r="K78" s="347"/>
      <c r="L78" s="347"/>
      <c r="M78" s="347"/>
      <c r="N78" s="347"/>
      <c r="O78" s="347"/>
      <c r="P78" s="347"/>
      <c r="Q78" s="347"/>
    </row>
    <row r="79" spans="1:17">
      <c r="A79" s="347"/>
      <c r="B79" s="347"/>
      <c r="C79" s="347"/>
      <c r="D79" s="347"/>
      <c r="E79" s="347"/>
      <c r="F79" s="347"/>
      <c r="G79" s="347"/>
      <c r="H79" s="347"/>
      <c r="I79" s="347"/>
      <c r="J79" s="347"/>
      <c r="K79" s="347"/>
      <c r="L79" s="347"/>
      <c r="M79" s="347"/>
      <c r="N79" s="347"/>
      <c r="O79" s="347"/>
      <c r="P79" s="347"/>
      <c r="Q79" s="347"/>
    </row>
    <row r="80" spans="1:17">
      <c r="A80" s="347"/>
      <c r="B80" s="347"/>
      <c r="C80" s="347"/>
      <c r="D80" s="347"/>
      <c r="E80" s="347"/>
      <c r="F80" s="347"/>
      <c r="G80" s="347"/>
      <c r="H80" s="347"/>
      <c r="I80" s="347"/>
      <c r="J80" s="347"/>
      <c r="K80" s="347"/>
      <c r="L80" s="347"/>
      <c r="M80" s="347"/>
      <c r="N80" s="347"/>
      <c r="O80" s="347"/>
      <c r="P80" s="347"/>
      <c r="Q80" s="347"/>
    </row>
    <row r="81" spans="1:17">
      <c r="A81" s="347"/>
      <c r="B81" s="347"/>
      <c r="C81" s="347"/>
      <c r="D81" s="347"/>
      <c r="E81" s="347"/>
      <c r="F81" s="347"/>
      <c r="G81" s="347"/>
      <c r="H81" s="347"/>
      <c r="I81" s="347"/>
      <c r="J81" s="347"/>
      <c r="K81" s="347"/>
      <c r="L81" s="347"/>
      <c r="M81" s="347"/>
      <c r="N81" s="347"/>
      <c r="O81" s="347"/>
      <c r="P81" s="347"/>
      <c r="Q81" s="347"/>
    </row>
    <row r="82" spans="1:17">
      <c r="A82" s="347"/>
      <c r="B82" s="347"/>
      <c r="C82" s="347"/>
      <c r="D82" s="347"/>
      <c r="E82" s="347"/>
      <c r="F82" s="347"/>
      <c r="G82" s="347"/>
      <c r="H82" s="347"/>
      <c r="I82" s="347"/>
      <c r="J82" s="347"/>
      <c r="K82" s="347"/>
      <c r="L82" s="347"/>
      <c r="M82" s="347"/>
      <c r="N82" s="347"/>
      <c r="O82" s="347"/>
      <c r="P82" s="347"/>
      <c r="Q82" s="347"/>
    </row>
    <row r="83" spans="1:17">
      <c r="A83" s="347"/>
      <c r="B83" s="347"/>
      <c r="C83" s="347"/>
      <c r="D83" s="347"/>
      <c r="E83" s="347"/>
      <c r="F83" s="347"/>
      <c r="G83" s="347"/>
      <c r="H83" s="347"/>
      <c r="I83" s="347"/>
      <c r="J83" s="347"/>
      <c r="K83" s="347"/>
      <c r="L83" s="347"/>
      <c r="M83" s="347"/>
      <c r="N83" s="347"/>
      <c r="O83" s="347"/>
      <c r="P83" s="347"/>
      <c r="Q83" s="347"/>
    </row>
    <row r="84" spans="1:17">
      <c r="A84" s="347"/>
      <c r="B84" s="347"/>
      <c r="C84" s="347"/>
      <c r="D84" s="347"/>
      <c r="E84" s="347"/>
      <c r="F84" s="347"/>
      <c r="G84" s="347"/>
      <c r="H84" s="347"/>
      <c r="I84" s="347"/>
      <c r="J84" s="347"/>
      <c r="K84" s="347"/>
      <c r="L84" s="347"/>
      <c r="M84" s="347"/>
      <c r="N84" s="347"/>
      <c r="O84" s="347"/>
      <c r="P84" s="347"/>
      <c r="Q84" s="347"/>
    </row>
    <row r="85" spans="1:17">
      <c r="A85" s="347"/>
      <c r="B85" s="347"/>
      <c r="C85" s="347"/>
      <c r="D85" s="347"/>
      <c r="E85" s="347"/>
      <c r="F85" s="347"/>
      <c r="G85" s="347"/>
      <c r="H85" s="347"/>
      <c r="I85" s="347"/>
      <c r="J85" s="347"/>
      <c r="K85" s="347"/>
      <c r="L85" s="347"/>
      <c r="M85" s="347"/>
      <c r="N85" s="347"/>
      <c r="O85" s="347"/>
      <c r="P85" s="347"/>
      <c r="Q85" s="347"/>
    </row>
    <row r="86" spans="1:17">
      <c r="A86" s="347"/>
      <c r="B86" s="347"/>
      <c r="C86" s="347"/>
      <c r="D86" s="347"/>
      <c r="E86" s="347"/>
      <c r="F86" s="347"/>
      <c r="G86" s="347"/>
      <c r="H86" s="347"/>
      <c r="I86" s="347"/>
      <c r="J86" s="347"/>
      <c r="K86" s="347"/>
      <c r="L86" s="347"/>
      <c r="M86" s="347"/>
      <c r="N86" s="347"/>
      <c r="O86" s="347"/>
      <c r="P86" s="347"/>
      <c r="Q86" s="347"/>
    </row>
    <row r="87" spans="1:17">
      <c r="A87" s="347"/>
      <c r="B87" s="347"/>
      <c r="C87" s="347"/>
      <c r="D87" s="347"/>
      <c r="E87" s="347"/>
      <c r="F87" s="347"/>
      <c r="G87" s="347"/>
      <c r="H87" s="347"/>
      <c r="I87" s="347"/>
      <c r="J87" s="347"/>
      <c r="K87" s="347"/>
      <c r="L87" s="347"/>
      <c r="M87" s="347"/>
      <c r="N87" s="347"/>
      <c r="O87" s="347"/>
      <c r="P87" s="347"/>
      <c r="Q87" s="347"/>
    </row>
    <row r="88" spans="1:17">
      <c r="A88" s="347"/>
      <c r="B88" s="347"/>
      <c r="C88" s="347"/>
      <c r="D88" s="347"/>
      <c r="E88" s="347"/>
      <c r="F88" s="347"/>
      <c r="G88" s="347"/>
      <c r="H88" s="347"/>
      <c r="I88" s="347"/>
      <c r="J88" s="347"/>
      <c r="K88" s="347"/>
      <c r="L88" s="347"/>
      <c r="M88" s="347"/>
      <c r="N88" s="347"/>
      <c r="O88" s="347"/>
      <c r="P88" s="347"/>
      <c r="Q88" s="347"/>
    </row>
    <row r="89" spans="1:17">
      <c r="A89" s="347"/>
      <c r="B89" s="347"/>
      <c r="C89" s="347"/>
      <c r="D89" s="347"/>
      <c r="E89" s="347"/>
      <c r="F89" s="347"/>
      <c r="G89" s="347"/>
      <c r="H89" s="347"/>
      <c r="I89" s="347"/>
      <c r="J89" s="347"/>
      <c r="K89" s="347"/>
      <c r="L89" s="347"/>
      <c r="M89" s="347"/>
      <c r="N89" s="347"/>
      <c r="O89" s="347"/>
      <c r="P89" s="347"/>
      <c r="Q89" s="347"/>
    </row>
    <row r="90" spans="1:17">
      <c r="A90" s="347"/>
      <c r="B90" s="347"/>
      <c r="C90" s="347"/>
      <c r="D90" s="347"/>
      <c r="E90" s="347"/>
      <c r="F90" s="347"/>
      <c r="G90" s="347"/>
      <c r="H90" s="347"/>
      <c r="I90" s="347"/>
      <c r="J90" s="347"/>
      <c r="K90" s="347"/>
      <c r="L90" s="347"/>
      <c r="M90" s="347"/>
      <c r="N90" s="347"/>
      <c r="O90" s="347"/>
      <c r="P90" s="347"/>
      <c r="Q90" s="347"/>
    </row>
    <row r="91" spans="1:17">
      <c r="A91" s="347"/>
      <c r="B91" s="347"/>
      <c r="C91" s="347"/>
      <c r="D91" s="347"/>
      <c r="E91" s="347"/>
      <c r="F91" s="347"/>
      <c r="G91" s="347"/>
      <c r="H91" s="347"/>
      <c r="I91" s="347"/>
      <c r="J91" s="347"/>
      <c r="K91" s="347"/>
      <c r="L91" s="347"/>
      <c r="M91" s="347"/>
      <c r="N91" s="347"/>
      <c r="O91" s="347"/>
      <c r="P91" s="347"/>
      <c r="Q91" s="347"/>
    </row>
    <row r="92" spans="1:17">
      <c r="A92" s="347"/>
      <c r="B92" s="347"/>
      <c r="C92" s="347"/>
      <c r="D92" s="347"/>
      <c r="E92" s="347"/>
      <c r="F92" s="347"/>
      <c r="G92" s="347"/>
      <c r="H92" s="347"/>
      <c r="I92" s="347"/>
      <c r="J92" s="347"/>
      <c r="K92" s="347"/>
      <c r="L92" s="347"/>
      <c r="M92" s="347"/>
      <c r="N92" s="347"/>
      <c r="O92" s="347"/>
      <c r="P92" s="347"/>
      <c r="Q92" s="347"/>
    </row>
    <row r="93" spans="1:17">
      <c r="A93" s="347"/>
      <c r="B93" s="347"/>
      <c r="C93" s="347"/>
      <c r="D93" s="347"/>
      <c r="E93" s="347"/>
      <c r="F93" s="347"/>
      <c r="G93" s="347"/>
      <c r="H93" s="347"/>
      <c r="I93" s="347"/>
      <c r="J93" s="347"/>
      <c r="K93" s="347"/>
      <c r="L93" s="347"/>
      <c r="M93" s="347"/>
      <c r="N93" s="347"/>
      <c r="O93" s="347"/>
      <c r="P93" s="347"/>
      <c r="Q93" s="347"/>
    </row>
    <row r="94" spans="1:17">
      <c r="A94" s="347"/>
      <c r="B94" s="347"/>
      <c r="C94" s="347"/>
      <c r="D94" s="347"/>
      <c r="E94" s="347"/>
      <c r="F94" s="347"/>
      <c r="G94" s="347"/>
      <c r="H94" s="347"/>
      <c r="I94" s="347"/>
      <c r="J94" s="347"/>
      <c r="K94" s="347"/>
      <c r="L94" s="347"/>
      <c r="M94" s="347"/>
      <c r="N94" s="347"/>
      <c r="O94" s="347"/>
      <c r="P94" s="347"/>
      <c r="Q94" s="347"/>
    </row>
    <row r="95" spans="1:17">
      <c r="A95" s="347"/>
      <c r="B95" s="347"/>
      <c r="C95" s="347"/>
      <c r="D95" s="347"/>
      <c r="E95" s="347"/>
      <c r="F95" s="347"/>
      <c r="G95" s="347"/>
      <c r="H95" s="347"/>
      <c r="I95" s="347"/>
      <c r="J95" s="347"/>
      <c r="K95" s="347"/>
      <c r="L95" s="347"/>
      <c r="M95" s="347"/>
      <c r="N95" s="347"/>
      <c r="O95" s="347"/>
      <c r="P95" s="347"/>
      <c r="Q95" s="347"/>
    </row>
    <row r="96" spans="1:17">
      <c r="A96" s="347"/>
      <c r="B96" s="347"/>
      <c r="C96" s="347"/>
      <c r="D96" s="347"/>
      <c r="E96" s="347"/>
      <c r="F96" s="347"/>
      <c r="G96" s="347"/>
      <c r="H96" s="347"/>
      <c r="I96" s="347"/>
      <c r="J96" s="347"/>
      <c r="K96" s="347"/>
      <c r="L96" s="347"/>
      <c r="M96" s="347"/>
      <c r="N96" s="347"/>
      <c r="O96" s="347"/>
      <c r="P96" s="347"/>
      <c r="Q96" s="347"/>
    </row>
    <row r="97" spans="1:17">
      <c r="A97" s="347"/>
      <c r="B97" s="347"/>
      <c r="C97" s="347"/>
      <c r="D97" s="347"/>
      <c r="E97" s="347"/>
      <c r="F97" s="347"/>
      <c r="G97" s="347"/>
      <c r="H97" s="347"/>
      <c r="I97" s="347"/>
      <c r="J97" s="347"/>
      <c r="K97" s="347"/>
      <c r="L97" s="347"/>
      <c r="M97" s="347"/>
      <c r="N97" s="347"/>
      <c r="O97" s="347"/>
      <c r="P97" s="347"/>
      <c r="Q97" s="347"/>
    </row>
    <row r="98" spans="1:17">
      <c r="A98" s="347"/>
      <c r="B98" s="347"/>
      <c r="C98" s="347"/>
      <c r="D98" s="347"/>
      <c r="E98" s="347"/>
      <c r="F98" s="347"/>
      <c r="G98" s="347"/>
      <c r="H98" s="347"/>
      <c r="I98" s="347"/>
      <c r="J98" s="347"/>
      <c r="K98" s="347"/>
      <c r="L98" s="347"/>
      <c r="M98" s="347"/>
      <c r="N98" s="347"/>
      <c r="O98" s="347"/>
      <c r="P98" s="347"/>
      <c r="Q98" s="347"/>
    </row>
    <row r="99" spans="1:17">
      <c r="A99" s="347"/>
      <c r="B99" s="347"/>
      <c r="C99" s="347"/>
      <c r="D99" s="347"/>
      <c r="E99" s="347"/>
      <c r="F99" s="347"/>
      <c r="G99" s="347"/>
      <c r="H99" s="347"/>
      <c r="I99" s="347"/>
      <c r="J99" s="347"/>
      <c r="K99" s="347"/>
      <c r="L99" s="347"/>
      <c r="M99" s="347"/>
      <c r="N99" s="347"/>
      <c r="O99" s="347"/>
      <c r="P99" s="347"/>
      <c r="Q99" s="347"/>
    </row>
    <row r="100" spans="1:17">
      <c r="A100" s="347"/>
      <c r="B100" s="347"/>
      <c r="C100" s="347"/>
      <c r="D100" s="347"/>
      <c r="E100" s="347"/>
      <c r="F100" s="347"/>
      <c r="G100" s="347"/>
      <c r="H100" s="347"/>
      <c r="I100" s="347"/>
      <c r="J100" s="347"/>
      <c r="K100" s="347"/>
      <c r="L100" s="347"/>
      <c r="M100" s="347"/>
      <c r="N100" s="347"/>
      <c r="O100" s="347"/>
      <c r="P100" s="347"/>
      <c r="Q100" s="347"/>
    </row>
    <row r="101" spans="1:17">
      <c r="A101" s="347"/>
      <c r="B101" s="347"/>
      <c r="C101" s="347"/>
      <c r="D101" s="347"/>
      <c r="E101" s="347"/>
      <c r="F101" s="347"/>
      <c r="G101" s="347"/>
      <c r="H101" s="347"/>
      <c r="I101" s="347"/>
      <c r="J101" s="347"/>
      <c r="K101" s="347"/>
      <c r="L101" s="347"/>
      <c r="M101" s="347"/>
      <c r="N101" s="347"/>
      <c r="O101" s="347"/>
      <c r="P101" s="347"/>
      <c r="Q101" s="347"/>
    </row>
    <row r="102" spans="1:17">
      <c r="A102" s="347"/>
      <c r="B102" s="347"/>
      <c r="C102" s="347"/>
      <c r="D102" s="347"/>
      <c r="E102" s="347"/>
      <c r="F102" s="347"/>
      <c r="G102" s="347"/>
      <c r="H102" s="347"/>
      <c r="I102" s="347"/>
      <c r="J102" s="347"/>
      <c r="K102" s="347"/>
      <c r="L102" s="347"/>
      <c r="M102" s="347"/>
      <c r="N102" s="347"/>
      <c r="O102" s="347"/>
      <c r="P102" s="347"/>
      <c r="Q102" s="347"/>
    </row>
    <row r="103" spans="1:17">
      <c r="A103" s="347"/>
      <c r="B103" s="347"/>
      <c r="C103" s="347"/>
      <c r="D103" s="347"/>
      <c r="E103" s="347"/>
      <c r="F103" s="347"/>
      <c r="G103" s="347"/>
      <c r="H103" s="347"/>
      <c r="I103" s="347"/>
      <c r="J103" s="347"/>
      <c r="K103" s="347"/>
      <c r="L103" s="347"/>
      <c r="M103" s="347"/>
      <c r="N103" s="347"/>
      <c r="O103" s="347"/>
      <c r="P103" s="347"/>
      <c r="Q103" s="347"/>
    </row>
    <row r="104" spans="1:17">
      <c r="A104" s="347"/>
      <c r="B104" s="347"/>
      <c r="C104" s="347"/>
      <c r="D104" s="347"/>
      <c r="E104" s="347"/>
      <c r="F104" s="347"/>
      <c r="G104" s="347"/>
      <c r="H104" s="347"/>
      <c r="I104" s="347"/>
      <c r="J104" s="347"/>
      <c r="K104" s="347"/>
      <c r="L104" s="347"/>
      <c r="M104" s="347"/>
      <c r="N104" s="347"/>
      <c r="O104" s="347"/>
      <c r="P104" s="347"/>
      <c r="Q104" s="347"/>
    </row>
    <row r="105" spans="1:17">
      <c r="A105" s="347"/>
      <c r="B105" s="347"/>
      <c r="C105" s="347"/>
      <c r="D105" s="347"/>
      <c r="E105" s="347"/>
      <c r="F105" s="347"/>
      <c r="G105" s="347"/>
      <c r="H105" s="347"/>
      <c r="I105" s="347"/>
      <c r="J105" s="347"/>
      <c r="K105" s="347"/>
      <c r="L105" s="347"/>
      <c r="M105" s="347"/>
      <c r="N105" s="347"/>
      <c r="O105" s="347"/>
      <c r="P105" s="347"/>
      <c r="Q105" s="347"/>
    </row>
    <row r="106" spans="1:17">
      <c r="A106" s="347"/>
      <c r="B106" s="347"/>
      <c r="C106" s="347"/>
      <c r="D106" s="347"/>
      <c r="E106" s="347"/>
      <c r="F106" s="347"/>
      <c r="G106" s="347"/>
      <c r="H106" s="347"/>
      <c r="I106" s="347"/>
      <c r="J106" s="347"/>
      <c r="K106" s="347"/>
      <c r="L106" s="347"/>
      <c r="M106" s="347"/>
      <c r="N106" s="347"/>
      <c r="O106" s="347"/>
      <c r="P106" s="347"/>
      <c r="Q106" s="347"/>
    </row>
    <row r="107" spans="1:17">
      <c r="A107" s="347"/>
      <c r="B107" s="347"/>
      <c r="C107" s="347"/>
      <c r="D107" s="347"/>
      <c r="E107" s="347"/>
      <c r="F107" s="347"/>
      <c r="G107" s="347"/>
      <c r="H107" s="347"/>
      <c r="I107" s="347"/>
      <c r="J107" s="347"/>
      <c r="K107" s="347"/>
      <c r="L107" s="347"/>
      <c r="M107" s="347"/>
      <c r="N107" s="347"/>
      <c r="O107" s="347"/>
      <c r="P107" s="347"/>
      <c r="Q107" s="347"/>
    </row>
    <row r="108" spans="1:17">
      <c r="A108" s="347"/>
      <c r="B108" s="347"/>
      <c r="C108" s="347"/>
      <c r="D108" s="347"/>
      <c r="E108" s="347"/>
      <c r="F108" s="347"/>
      <c r="G108" s="347"/>
      <c r="H108" s="347"/>
      <c r="I108" s="347"/>
      <c r="J108" s="347"/>
      <c r="K108" s="347"/>
      <c r="L108" s="347"/>
      <c r="M108" s="347"/>
      <c r="N108" s="347"/>
      <c r="O108" s="347"/>
      <c r="P108" s="347"/>
      <c r="Q108" s="347"/>
    </row>
    <row r="109" spans="1:17">
      <c r="A109" s="347"/>
      <c r="B109" s="347"/>
      <c r="C109" s="347"/>
      <c r="D109" s="347"/>
      <c r="E109" s="347"/>
      <c r="F109" s="347"/>
      <c r="G109" s="347"/>
      <c r="H109" s="347"/>
      <c r="I109" s="347"/>
      <c r="J109" s="347"/>
      <c r="K109" s="347"/>
      <c r="L109" s="347"/>
      <c r="M109" s="347"/>
      <c r="N109" s="347"/>
      <c r="O109" s="347"/>
      <c r="P109" s="347"/>
      <c r="Q109" s="347"/>
    </row>
    <row r="110" spans="1:17">
      <c r="A110" s="347"/>
      <c r="B110" s="347"/>
      <c r="C110" s="347"/>
      <c r="D110" s="347"/>
      <c r="E110" s="347"/>
      <c r="F110" s="347"/>
      <c r="G110" s="347"/>
      <c r="H110" s="347"/>
      <c r="I110" s="347"/>
      <c r="J110" s="347"/>
      <c r="K110" s="347"/>
      <c r="L110" s="347"/>
      <c r="M110" s="347"/>
      <c r="N110" s="347"/>
      <c r="O110" s="347"/>
      <c r="P110" s="347"/>
      <c r="Q110" s="347"/>
    </row>
    <row r="111" spans="1:17">
      <c r="A111" s="347"/>
      <c r="B111" s="347"/>
      <c r="C111" s="347"/>
      <c r="D111" s="347"/>
      <c r="E111" s="347"/>
      <c r="F111" s="347"/>
      <c r="G111" s="347"/>
      <c r="H111" s="347"/>
      <c r="I111" s="347"/>
      <c r="J111" s="347"/>
      <c r="K111" s="347"/>
      <c r="L111" s="347"/>
      <c r="M111" s="347"/>
      <c r="N111" s="347"/>
      <c r="O111" s="347"/>
      <c r="P111" s="347"/>
      <c r="Q111" s="347"/>
    </row>
    <row r="112" spans="1:17">
      <c r="A112" s="347"/>
      <c r="B112" s="347"/>
      <c r="C112" s="347"/>
      <c r="D112" s="347"/>
      <c r="E112" s="347"/>
      <c r="F112" s="347"/>
      <c r="G112" s="347"/>
      <c r="H112" s="347"/>
      <c r="I112" s="347"/>
      <c r="J112" s="347"/>
      <c r="K112" s="347"/>
      <c r="L112" s="347"/>
      <c r="M112" s="347"/>
      <c r="N112" s="347"/>
      <c r="O112" s="347"/>
      <c r="P112" s="347"/>
      <c r="Q112" s="347"/>
    </row>
    <row r="113" spans="1:17">
      <c r="A113" s="347"/>
      <c r="B113" s="347"/>
      <c r="C113" s="347"/>
      <c r="D113" s="347"/>
      <c r="E113" s="347"/>
      <c r="F113" s="347"/>
      <c r="G113" s="347"/>
      <c r="H113" s="347"/>
      <c r="I113" s="347"/>
      <c r="J113" s="347"/>
      <c r="K113" s="347"/>
      <c r="L113" s="347"/>
      <c r="M113" s="347"/>
      <c r="N113" s="347"/>
      <c r="O113" s="347"/>
      <c r="P113" s="347"/>
      <c r="Q113" s="347"/>
    </row>
    <row r="114" spans="1:17">
      <c r="A114" s="347"/>
      <c r="B114" s="347"/>
      <c r="C114" s="347"/>
      <c r="D114" s="347"/>
      <c r="E114" s="347"/>
      <c r="F114" s="347"/>
      <c r="G114" s="347"/>
      <c r="H114" s="347"/>
      <c r="I114" s="347"/>
      <c r="J114" s="347"/>
      <c r="K114" s="347"/>
      <c r="L114" s="347"/>
      <c r="M114" s="347"/>
      <c r="N114" s="347"/>
      <c r="O114" s="347"/>
      <c r="P114" s="347"/>
      <c r="Q114" s="347"/>
    </row>
    <row r="115" spans="1:17">
      <c r="A115" s="347"/>
      <c r="B115" s="347"/>
      <c r="C115" s="347"/>
      <c r="D115" s="347"/>
      <c r="E115" s="347"/>
      <c r="F115" s="347"/>
      <c r="G115" s="347"/>
      <c r="H115" s="347"/>
      <c r="I115" s="347"/>
      <c r="J115" s="347"/>
      <c r="K115" s="347"/>
      <c r="L115" s="347"/>
      <c r="M115" s="347"/>
      <c r="N115" s="347"/>
      <c r="O115" s="347"/>
      <c r="P115" s="347"/>
      <c r="Q115" s="347"/>
    </row>
    <row r="116" spans="1:17">
      <c r="A116" s="347"/>
      <c r="B116" s="347"/>
      <c r="C116" s="347"/>
      <c r="D116" s="347"/>
      <c r="E116" s="347"/>
      <c r="F116" s="347"/>
      <c r="G116" s="347"/>
      <c r="H116" s="347"/>
      <c r="I116" s="347"/>
      <c r="J116" s="347"/>
      <c r="K116" s="347"/>
      <c r="L116" s="347"/>
      <c r="M116" s="347"/>
      <c r="N116" s="347"/>
      <c r="O116" s="347"/>
      <c r="P116" s="347"/>
      <c r="Q116" s="347"/>
    </row>
    <row r="117" spans="1:17">
      <c r="A117" s="347"/>
      <c r="B117" s="347"/>
      <c r="C117" s="347"/>
      <c r="D117" s="347"/>
      <c r="E117" s="347"/>
      <c r="F117" s="347"/>
      <c r="G117" s="347"/>
      <c r="H117" s="347"/>
      <c r="I117" s="347"/>
      <c r="J117" s="347"/>
      <c r="K117" s="347"/>
      <c r="L117" s="347"/>
      <c r="M117" s="347"/>
      <c r="N117" s="347"/>
      <c r="O117" s="347"/>
      <c r="P117" s="347"/>
      <c r="Q117" s="347"/>
    </row>
    <row r="118" spans="1:17">
      <c r="A118" s="347"/>
      <c r="B118" s="347"/>
      <c r="C118" s="347"/>
      <c r="D118" s="347"/>
      <c r="E118" s="347"/>
      <c r="F118" s="347"/>
      <c r="G118" s="347"/>
      <c r="H118" s="347"/>
      <c r="I118" s="347"/>
      <c r="J118" s="347"/>
      <c r="K118" s="347"/>
      <c r="L118" s="347"/>
      <c r="M118" s="347"/>
      <c r="N118" s="347"/>
      <c r="O118" s="347"/>
      <c r="P118" s="347"/>
      <c r="Q118" s="347"/>
    </row>
    <row r="119" spans="1:17">
      <c r="A119" s="347"/>
      <c r="B119" s="347"/>
      <c r="C119" s="347"/>
      <c r="D119" s="347"/>
      <c r="E119" s="347"/>
      <c r="F119" s="347"/>
      <c r="G119" s="347"/>
      <c r="H119" s="347"/>
      <c r="I119" s="347"/>
      <c r="J119" s="347"/>
      <c r="K119" s="347"/>
      <c r="L119" s="347"/>
      <c r="M119" s="347"/>
      <c r="N119" s="347"/>
      <c r="O119" s="347"/>
      <c r="P119" s="347"/>
      <c r="Q119" s="347"/>
    </row>
    <row r="120" spans="1:17">
      <c r="A120" s="347"/>
      <c r="B120" s="347"/>
      <c r="C120" s="347"/>
      <c r="D120" s="347"/>
      <c r="E120" s="347"/>
      <c r="F120" s="347"/>
      <c r="G120" s="347"/>
      <c r="H120" s="347"/>
      <c r="I120" s="347"/>
      <c r="J120" s="347"/>
      <c r="K120" s="347"/>
      <c r="L120" s="347"/>
      <c r="M120" s="347"/>
      <c r="N120" s="347"/>
      <c r="O120" s="347"/>
      <c r="P120" s="347"/>
      <c r="Q120" s="347"/>
    </row>
    <row r="121" spans="1:17">
      <c r="A121" s="347"/>
      <c r="B121" s="347"/>
      <c r="C121" s="347"/>
      <c r="D121" s="347"/>
      <c r="E121" s="347"/>
      <c r="F121" s="347"/>
      <c r="G121" s="347"/>
      <c r="H121" s="347"/>
      <c r="I121" s="347"/>
      <c r="J121" s="347"/>
      <c r="K121" s="347"/>
      <c r="L121" s="347"/>
      <c r="M121" s="347"/>
      <c r="N121" s="347"/>
      <c r="O121" s="347"/>
      <c r="P121" s="347"/>
      <c r="Q121" s="347"/>
    </row>
    <row r="122" spans="1:17">
      <c r="A122" s="347"/>
      <c r="B122" s="347"/>
      <c r="C122" s="347"/>
      <c r="D122" s="347"/>
      <c r="E122" s="347"/>
      <c r="F122" s="347"/>
      <c r="G122" s="347"/>
      <c r="H122" s="347"/>
      <c r="I122" s="347"/>
      <c r="J122" s="347"/>
      <c r="K122" s="347"/>
      <c r="L122" s="347"/>
      <c r="M122" s="347"/>
      <c r="N122" s="347"/>
      <c r="O122" s="347"/>
      <c r="P122" s="347"/>
      <c r="Q122" s="347"/>
    </row>
    <row r="123" spans="1:17">
      <c r="A123" s="347"/>
      <c r="B123" s="347"/>
      <c r="C123" s="347"/>
      <c r="D123" s="347"/>
      <c r="E123" s="347"/>
      <c r="F123" s="347"/>
      <c r="G123" s="347"/>
      <c r="H123" s="347"/>
      <c r="I123" s="347"/>
      <c r="J123" s="347"/>
      <c r="K123" s="347"/>
      <c r="L123" s="347"/>
      <c r="M123" s="347"/>
      <c r="N123" s="347"/>
      <c r="O123" s="347"/>
      <c r="P123" s="347"/>
      <c r="Q123" s="347"/>
    </row>
    <row r="124" spans="1:17">
      <c r="A124" s="347"/>
      <c r="B124" s="347"/>
      <c r="C124" s="347"/>
      <c r="D124" s="347"/>
      <c r="E124" s="347"/>
      <c r="F124" s="347"/>
      <c r="G124" s="347"/>
      <c r="H124" s="347"/>
      <c r="I124" s="347"/>
      <c r="J124" s="347"/>
      <c r="K124" s="347"/>
      <c r="L124" s="347"/>
      <c r="M124" s="347"/>
      <c r="N124" s="347"/>
      <c r="O124" s="347"/>
      <c r="P124" s="347"/>
      <c r="Q124" s="347"/>
    </row>
    <row r="125" spans="1:17">
      <c r="A125" s="347"/>
      <c r="B125" s="347"/>
      <c r="C125" s="347"/>
      <c r="D125" s="347"/>
      <c r="E125" s="347"/>
      <c r="F125" s="347"/>
      <c r="G125" s="347"/>
      <c r="H125" s="347"/>
      <c r="I125" s="347"/>
      <c r="J125" s="347"/>
      <c r="K125" s="347"/>
      <c r="L125" s="347"/>
      <c r="M125" s="347"/>
      <c r="N125" s="347"/>
      <c r="O125" s="347"/>
      <c r="P125" s="347"/>
      <c r="Q125" s="347"/>
    </row>
    <row r="126" spans="1:17">
      <c r="A126" s="347"/>
      <c r="B126" s="347"/>
      <c r="C126" s="347"/>
      <c r="D126" s="347"/>
      <c r="E126" s="347"/>
      <c r="F126" s="347"/>
      <c r="G126" s="347"/>
      <c r="H126" s="347"/>
      <c r="I126" s="347"/>
      <c r="J126" s="347"/>
      <c r="K126" s="347"/>
      <c r="L126" s="347"/>
      <c r="M126" s="347"/>
      <c r="N126" s="347"/>
      <c r="O126" s="347"/>
      <c r="P126" s="347"/>
      <c r="Q126" s="347"/>
    </row>
    <row r="127" spans="1:17">
      <c r="A127" s="347"/>
      <c r="B127" s="347"/>
      <c r="C127" s="347"/>
      <c r="D127" s="347"/>
      <c r="E127" s="347"/>
      <c r="F127" s="347"/>
      <c r="G127" s="347"/>
      <c r="H127" s="347"/>
      <c r="I127" s="347"/>
      <c r="J127" s="347"/>
      <c r="K127" s="347"/>
      <c r="L127" s="347"/>
      <c r="M127" s="347"/>
      <c r="N127" s="347"/>
      <c r="O127" s="347"/>
      <c r="P127" s="347"/>
      <c r="Q127" s="347"/>
    </row>
    <row r="128" spans="1:17">
      <c r="A128" s="347"/>
      <c r="B128" s="347"/>
      <c r="C128" s="347"/>
      <c r="D128" s="347"/>
      <c r="E128" s="347"/>
      <c r="F128" s="347"/>
      <c r="G128" s="347"/>
      <c r="H128" s="347"/>
      <c r="I128" s="347"/>
      <c r="J128" s="347"/>
      <c r="K128" s="347"/>
      <c r="L128" s="347"/>
      <c r="M128" s="347"/>
      <c r="N128" s="347"/>
      <c r="O128" s="347"/>
      <c r="P128" s="347"/>
      <c r="Q128" s="347"/>
    </row>
    <row r="129" spans="1:17">
      <c r="A129" s="347"/>
      <c r="B129" s="347"/>
      <c r="C129" s="347"/>
      <c r="D129" s="347"/>
      <c r="E129" s="347"/>
      <c r="F129" s="347"/>
      <c r="G129" s="347"/>
      <c r="H129" s="347"/>
      <c r="I129" s="347"/>
      <c r="J129" s="347"/>
      <c r="K129" s="347"/>
      <c r="L129" s="347"/>
      <c r="M129" s="347"/>
      <c r="N129" s="347"/>
      <c r="O129" s="347"/>
      <c r="P129" s="347"/>
      <c r="Q129" s="347"/>
    </row>
    <row r="130" spans="1:17">
      <c r="A130" s="347"/>
      <c r="B130" s="347"/>
      <c r="C130" s="347"/>
      <c r="D130" s="347"/>
      <c r="E130" s="347"/>
      <c r="F130" s="347"/>
      <c r="G130" s="347"/>
      <c r="H130" s="347"/>
      <c r="I130" s="347"/>
      <c r="J130" s="347"/>
      <c r="K130" s="347"/>
      <c r="L130" s="347"/>
      <c r="M130" s="347"/>
      <c r="N130" s="347"/>
      <c r="O130" s="347"/>
      <c r="P130" s="347"/>
      <c r="Q130" s="347"/>
    </row>
    <row r="131" spans="1:17">
      <c r="A131" s="347"/>
      <c r="B131" s="347"/>
      <c r="C131" s="347"/>
      <c r="D131" s="347"/>
      <c r="E131" s="347"/>
      <c r="F131" s="347"/>
      <c r="G131" s="347"/>
      <c r="H131" s="347"/>
      <c r="I131" s="347"/>
      <c r="J131" s="347"/>
      <c r="K131" s="347"/>
      <c r="L131" s="347"/>
      <c r="M131" s="347"/>
      <c r="N131" s="347"/>
      <c r="O131" s="347"/>
      <c r="P131" s="347"/>
      <c r="Q131" s="347"/>
    </row>
    <row r="132" spans="1:17">
      <c r="A132" s="347"/>
      <c r="B132" s="347"/>
      <c r="C132" s="347"/>
      <c r="D132" s="347"/>
      <c r="E132" s="347"/>
      <c r="F132" s="347"/>
      <c r="G132" s="347"/>
      <c r="H132" s="347"/>
      <c r="I132" s="347"/>
      <c r="J132" s="347"/>
      <c r="K132" s="347"/>
      <c r="L132" s="347"/>
      <c r="M132" s="347"/>
      <c r="N132" s="347"/>
      <c r="O132" s="347"/>
      <c r="P132" s="347"/>
      <c r="Q132" s="347"/>
    </row>
    <row r="133" spans="1:17">
      <c r="A133" s="347"/>
      <c r="B133" s="347"/>
      <c r="C133" s="347"/>
      <c r="D133" s="347"/>
      <c r="E133" s="347"/>
      <c r="F133" s="347"/>
      <c r="G133" s="347"/>
      <c r="H133" s="347"/>
      <c r="I133" s="347"/>
      <c r="J133" s="347"/>
      <c r="K133" s="347"/>
      <c r="L133" s="347"/>
      <c r="M133" s="347"/>
      <c r="N133" s="347"/>
      <c r="O133" s="347"/>
      <c r="P133" s="347"/>
      <c r="Q133" s="347"/>
    </row>
    <row r="134" spans="1:17">
      <c r="A134" s="347"/>
      <c r="B134" s="347"/>
      <c r="C134" s="347"/>
      <c r="D134" s="347"/>
      <c r="E134" s="347"/>
      <c r="F134" s="347"/>
      <c r="G134" s="347"/>
      <c r="H134" s="347"/>
      <c r="I134" s="347"/>
      <c r="J134" s="347"/>
      <c r="K134" s="347"/>
      <c r="L134" s="347"/>
      <c r="M134" s="347"/>
      <c r="N134" s="347"/>
      <c r="O134" s="347"/>
      <c r="P134" s="347"/>
      <c r="Q134" s="347"/>
    </row>
  </sheetData>
  <customSheetViews>
    <customSheetView guid="{8C910BC3-505E-4F07-BE1B-E6A1737C2DE9}" topLeftCell="A22">
      <selection activeCell="A22" sqref="A1:XFD1048576"/>
      <pageMargins left="0.7" right="0.7" top="0.75" bottom="0.75" header="0.3" footer="0.3"/>
      <pageSetup paperSize="9" orientation="portrait" r:id="rId1"/>
    </customSheetView>
    <customSheetView guid="{9AF4A83C-CF57-4B40-8A74-6A0EA6C2FE5C}" hiddenColumns="1" topLeftCell="B1">
      <selection activeCell="S12" sqref="S12"/>
      <pageMargins left="0.7" right="0.7" top="0.75" bottom="0.75" header="0.3" footer="0.3"/>
      <pageSetup paperSize="9" orientation="portrait" r:id="rId2"/>
    </customSheetView>
    <customSheetView guid="{8DA78CF1-615A-4626-9893-6751995631A4}" hiddenColumns="1" topLeftCell="A16">
      <selection activeCell="V9" sqref="V9:V10"/>
      <pageMargins left="0.7" right="0.7" top="0.75" bottom="0.75" header="0.3" footer="0.3"/>
      <pageSetup paperSize="9" orientation="portrait" r:id="rId3"/>
    </customSheetView>
    <customSheetView guid="{57267270-6A97-4850-9DB6-FE6B399379AA}">
      <selection activeCell="M28" sqref="M28"/>
      <pageMargins left="0.7" right="0.7" top="0.75" bottom="0.75" header="0.3" footer="0.3"/>
      <pageSetup paperSize="9" orientation="portrait" r:id="rId4"/>
    </customSheetView>
    <customSheetView guid="{12F8D032-8143-430B-8DFF-852E8796C402}" hiddenColumns="1">
      <selection activeCell="V9" sqref="V9:V10"/>
      <pageMargins left="0.7" right="0.7" top="0.75" bottom="0.75" header="0.3" footer="0.3"/>
      <pageSetup paperSize="9" orientation="portrait" r:id="rId5"/>
    </customSheetView>
    <customSheetView guid="{687A4863-1825-4D63-B732-E76682E6DE4F}" hiddenColumns="1">
      <selection activeCell="V9" sqref="V9:V10"/>
      <pageMargins left="0.7" right="0.7" top="0.75" bottom="0.75" header="0.3" footer="0.3"/>
      <pageSetup paperSize="9" orientation="portrait" r:id="rId6"/>
    </customSheetView>
    <customSheetView guid="{25FAB884-5E17-4008-8139-33D910C7DEFE}">
      <selection activeCell="B1" sqref="B1:P1048576"/>
      <pageMargins left="0.7" right="0.7" top="0.75" bottom="0.75" header="0.3" footer="0.3"/>
      <pageSetup paperSize="9" orientation="portrait" r:id="rId7"/>
    </customSheetView>
    <customSheetView guid="{899D69CD-4B7E-42BC-9944-5BD922EB798C}" topLeftCell="A22">
      <selection activeCell="A23" sqref="A23"/>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6"/>
  <sheetViews>
    <sheetView workbookViewId="0">
      <selection sqref="A1:XFD1048576"/>
    </sheetView>
  </sheetViews>
  <sheetFormatPr defaultColWidth="9.140625" defaultRowHeight="15"/>
  <cols>
    <col min="1" max="1" width="39.140625" style="19" customWidth="1"/>
    <col min="2" max="2" width="40.5703125" style="19" customWidth="1"/>
    <col min="3" max="13" width="13.42578125" style="19" customWidth="1"/>
    <col min="14" max="16" width="13.42578125" style="90" customWidth="1"/>
    <col min="17" max="16384" width="9.140625" style="19"/>
  </cols>
  <sheetData>
    <row r="2" spans="1:16" ht="15.75" thickBot="1">
      <c r="A2" s="31" t="s">
        <v>95</v>
      </c>
      <c r="B2" s="31" t="s">
        <v>8</v>
      </c>
      <c r="C2" s="40" t="s">
        <v>189</v>
      </c>
      <c r="D2" s="40" t="s">
        <v>190</v>
      </c>
      <c r="E2" s="40" t="s">
        <v>191</v>
      </c>
      <c r="F2" s="40" t="s">
        <v>192</v>
      </c>
      <c r="G2" s="40" t="s">
        <v>193</v>
      </c>
      <c r="H2" s="40" t="s">
        <v>194</v>
      </c>
      <c r="I2" s="40" t="s">
        <v>195</v>
      </c>
      <c r="J2" s="40" t="s">
        <v>196</v>
      </c>
      <c r="K2" s="40" t="s">
        <v>197</v>
      </c>
      <c r="L2" s="40" t="s">
        <v>198</v>
      </c>
      <c r="M2" s="40" t="s">
        <v>609</v>
      </c>
      <c r="N2" s="40" t="s">
        <v>618</v>
      </c>
      <c r="O2" s="40" t="s">
        <v>658</v>
      </c>
      <c r="P2" s="40" t="s">
        <v>662</v>
      </c>
    </row>
    <row r="3" spans="1:16" ht="15" customHeight="1">
      <c r="A3" s="32" t="s">
        <v>268</v>
      </c>
      <c r="B3" s="32" t="s">
        <v>301</v>
      </c>
      <c r="C3" s="41">
        <v>3376</v>
      </c>
      <c r="D3" s="41">
        <v>6938</v>
      </c>
      <c r="E3" s="41">
        <v>5170</v>
      </c>
      <c r="F3" s="41">
        <v>5051</v>
      </c>
      <c r="G3" s="41">
        <v>11115</v>
      </c>
      <c r="H3" s="41">
        <v>4672</v>
      </c>
      <c r="I3" s="41">
        <v>8655</v>
      </c>
      <c r="J3" s="41">
        <v>10293</v>
      </c>
      <c r="K3" s="42">
        <v>5655</v>
      </c>
      <c r="L3" s="42">
        <v>7518</v>
      </c>
      <c r="M3" s="42">
        <v>6875</v>
      </c>
      <c r="N3" s="42">
        <v>15169</v>
      </c>
      <c r="O3" s="42">
        <v>6021</v>
      </c>
      <c r="P3" s="42">
        <v>5449</v>
      </c>
    </row>
    <row r="4" spans="1:16" ht="15" customHeight="1">
      <c r="A4" s="33" t="s">
        <v>282</v>
      </c>
      <c r="B4" s="33" t="s">
        <v>311</v>
      </c>
      <c r="C4" s="42">
        <v>433</v>
      </c>
      <c r="D4" s="42">
        <v>0</v>
      </c>
      <c r="E4" s="42">
        <v>0</v>
      </c>
      <c r="F4" s="42">
        <v>0</v>
      </c>
      <c r="G4" s="42">
        <v>0</v>
      </c>
      <c r="H4" s="42">
        <v>0</v>
      </c>
      <c r="I4" s="42">
        <v>0</v>
      </c>
      <c r="J4" s="42">
        <v>0</v>
      </c>
      <c r="K4" s="42">
        <v>0</v>
      </c>
      <c r="L4" s="42">
        <v>0</v>
      </c>
      <c r="M4" s="42">
        <v>0</v>
      </c>
      <c r="N4" s="42">
        <v>0</v>
      </c>
      <c r="O4" s="42">
        <v>0</v>
      </c>
      <c r="P4" s="42">
        <v>0</v>
      </c>
    </row>
    <row r="5" spans="1:16" ht="30" customHeight="1">
      <c r="A5" s="33" t="s">
        <v>269</v>
      </c>
      <c r="B5" s="33" t="s">
        <v>302</v>
      </c>
      <c r="C5" s="42">
        <v>1429</v>
      </c>
      <c r="D5" s="42">
        <v>12355</v>
      </c>
      <c r="E5" s="42">
        <v>5764</v>
      </c>
      <c r="F5" s="42">
        <v>23749</v>
      </c>
      <c r="G5" s="42">
        <v>1922</v>
      </c>
      <c r="H5" s="42">
        <v>53205</v>
      </c>
      <c r="I5" s="42">
        <v>3706</v>
      </c>
      <c r="J5" s="42">
        <v>4638</v>
      </c>
      <c r="K5" s="42">
        <v>4329</v>
      </c>
      <c r="L5" s="42">
        <v>8543</v>
      </c>
      <c r="M5" s="42">
        <v>14266</v>
      </c>
      <c r="N5" s="42">
        <v>8457</v>
      </c>
      <c r="O5" s="42">
        <v>15211</v>
      </c>
      <c r="P5" s="42">
        <v>3143</v>
      </c>
    </row>
    <row r="6" spans="1:16" s="90" customFormat="1" ht="30" customHeight="1">
      <c r="A6" s="33" t="s">
        <v>613</v>
      </c>
      <c r="B6" s="33" t="s">
        <v>614</v>
      </c>
      <c r="C6" s="42">
        <v>0</v>
      </c>
      <c r="D6" s="42">
        <v>0</v>
      </c>
      <c r="E6" s="42">
        <v>0</v>
      </c>
      <c r="F6" s="42">
        <v>0</v>
      </c>
      <c r="G6" s="42">
        <v>0</v>
      </c>
      <c r="H6" s="42">
        <v>0</v>
      </c>
      <c r="I6" s="42">
        <v>0</v>
      </c>
      <c r="J6" s="42">
        <v>0</v>
      </c>
      <c r="K6" s="42">
        <v>0</v>
      </c>
      <c r="L6" s="42">
        <v>0</v>
      </c>
      <c r="M6" s="42">
        <v>50000</v>
      </c>
      <c r="N6" s="42">
        <v>9079</v>
      </c>
      <c r="O6" s="42">
        <v>0</v>
      </c>
      <c r="P6" s="42">
        <v>0</v>
      </c>
    </row>
    <row r="7" spans="1:16" ht="15" customHeight="1">
      <c r="A7" s="33" t="s">
        <v>270</v>
      </c>
      <c r="B7" s="33" t="s">
        <v>303</v>
      </c>
      <c r="C7" s="42">
        <v>952</v>
      </c>
      <c r="D7" s="42">
        <v>591</v>
      </c>
      <c r="E7" s="42">
        <v>447</v>
      </c>
      <c r="F7" s="42">
        <v>1276</v>
      </c>
      <c r="G7" s="42">
        <v>965</v>
      </c>
      <c r="H7" s="42">
        <v>588</v>
      </c>
      <c r="I7" s="42">
        <v>125</v>
      </c>
      <c r="J7" s="42">
        <v>1242</v>
      </c>
      <c r="K7" s="42">
        <v>958</v>
      </c>
      <c r="L7" s="42">
        <v>474</v>
      </c>
      <c r="M7" s="42">
        <v>741</v>
      </c>
      <c r="N7" s="42">
        <v>860</v>
      </c>
      <c r="O7" s="42">
        <v>1188</v>
      </c>
      <c r="P7" s="42">
        <v>727</v>
      </c>
    </row>
    <row r="8" spans="1:16" ht="30" customHeight="1">
      <c r="A8" s="33" t="s">
        <v>271</v>
      </c>
      <c r="B8" s="33" t="s">
        <v>304</v>
      </c>
      <c r="C8" s="42">
        <v>1503</v>
      </c>
      <c r="D8" s="42">
        <v>1112</v>
      </c>
      <c r="E8" s="42">
        <v>1915</v>
      </c>
      <c r="F8" s="42">
        <v>1111</v>
      </c>
      <c r="G8" s="42">
        <v>2305</v>
      </c>
      <c r="H8" s="42">
        <v>1928</v>
      </c>
      <c r="I8" s="42">
        <v>1138</v>
      </c>
      <c r="J8" s="42">
        <v>1106</v>
      </c>
      <c r="K8" s="42">
        <v>788</v>
      </c>
      <c r="L8" s="42">
        <v>5068</v>
      </c>
      <c r="M8" s="42">
        <v>1179</v>
      </c>
      <c r="N8" s="42">
        <v>550</v>
      </c>
      <c r="O8" s="42">
        <v>202</v>
      </c>
      <c r="P8" s="42">
        <v>106</v>
      </c>
    </row>
    <row r="9" spans="1:16" ht="30" customHeight="1">
      <c r="A9" s="33" t="s">
        <v>272</v>
      </c>
      <c r="B9" s="33" t="s">
        <v>297</v>
      </c>
      <c r="C9" s="42">
        <v>220</v>
      </c>
      <c r="D9" s="42">
        <v>-457</v>
      </c>
      <c r="E9" s="42">
        <v>1299</v>
      </c>
      <c r="F9" s="42">
        <v>10481</v>
      </c>
      <c r="G9" s="42">
        <v>44277</v>
      </c>
      <c r="H9" s="42">
        <v>-2797</v>
      </c>
      <c r="I9" s="42">
        <v>2648</v>
      </c>
      <c r="J9" s="42">
        <v>7246</v>
      </c>
      <c r="K9" s="42">
        <v>7036</v>
      </c>
      <c r="L9" s="42">
        <v>14134</v>
      </c>
      <c r="M9" s="42">
        <v>6303</v>
      </c>
      <c r="N9" s="42">
        <v>14252</v>
      </c>
      <c r="O9" s="42">
        <v>1116</v>
      </c>
      <c r="P9" s="42">
        <v>1093</v>
      </c>
    </row>
    <row r="10" spans="1:16" ht="15" customHeight="1">
      <c r="A10" s="33" t="s">
        <v>273</v>
      </c>
      <c r="B10" s="33" t="s">
        <v>298</v>
      </c>
      <c r="C10" s="42">
        <v>362</v>
      </c>
      <c r="D10" s="42">
        <v>175</v>
      </c>
      <c r="E10" s="42">
        <v>204</v>
      </c>
      <c r="F10" s="42">
        <v>298</v>
      </c>
      <c r="G10" s="42">
        <v>1413</v>
      </c>
      <c r="H10" s="42">
        <v>268</v>
      </c>
      <c r="I10" s="42">
        <v>398</v>
      </c>
      <c r="J10" s="42">
        <v>330</v>
      </c>
      <c r="K10" s="42">
        <v>395</v>
      </c>
      <c r="L10" s="42">
        <v>198</v>
      </c>
      <c r="M10" s="42">
        <v>224</v>
      </c>
      <c r="N10" s="42">
        <v>329</v>
      </c>
      <c r="O10" s="42">
        <v>245</v>
      </c>
      <c r="P10" s="42">
        <v>151</v>
      </c>
    </row>
    <row r="11" spans="1:16" ht="15" customHeight="1">
      <c r="A11" s="33" t="s">
        <v>274</v>
      </c>
      <c r="B11" s="33" t="s">
        <v>299</v>
      </c>
      <c r="C11" s="42">
        <v>24131</v>
      </c>
      <c r="D11" s="42">
        <v>31</v>
      </c>
      <c r="E11" s="42">
        <v>73</v>
      </c>
      <c r="F11" s="42">
        <v>3</v>
      </c>
      <c r="G11" s="42">
        <v>0</v>
      </c>
      <c r="H11" s="42">
        <v>0</v>
      </c>
      <c r="I11" s="42">
        <v>0</v>
      </c>
      <c r="J11" s="42">
        <v>0</v>
      </c>
      <c r="K11" s="268">
        <v>0</v>
      </c>
      <c r="L11" s="268">
        <v>3</v>
      </c>
      <c r="M11" s="268">
        <v>9962</v>
      </c>
      <c r="N11" s="42">
        <v>3073</v>
      </c>
      <c r="O11" s="42">
        <v>1055</v>
      </c>
      <c r="P11" s="42">
        <v>3677</v>
      </c>
    </row>
    <row r="12" spans="1:16" ht="15" customHeight="1">
      <c r="A12" s="34" t="s">
        <v>275</v>
      </c>
      <c r="B12" s="34" t="s">
        <v>300</v>
      </c>
      <c r="C12" s="42">
        <v>9934</v>
      </c>
      <c r="D12" s="42">
        <v>11459</v>
      </c>
      <c r="E12" s="42">
        <v>8799</v>
      </c>
      <c r="F12" s="42">
        <v>10403</v>
      </c>
      <c r="G12" s="42">
        <v>15451</v>
      </c>
      <c r="H12" s="42">
        <v>18557</v>
      </c>
      <c r="I12" s="42">
        <v>9144</v>
      </c>
      <c r="J12" s="42">
        <v>9304</v>
      </c>
      <c r="K12" s="267">
        <v>13108</v>
      </c>
      <c r="L12" s="267">
        <v>14665</v>
      </c>
      <c r="M12" s="267">
        <v>11242</v>
      </c>
      <c r="N12" s="42">
        <v>18063</v>
      </c>
      <c r="O12" s="42">
        <v>15778</v>
      </c>
      <c r="P12" s="42">
        <v>11378</v>
      </c>
    </row>
    <row r="13" spans="1:16" ht="15" customHeight="1">
      <c r="A13" s="35" t="s">
        <v>58</v>
      </c>
      <c r="B13" s="35" t="s">
        <v>43</v>
      </c>
      <c r="C13" s="43">
        <v>42340</v>
      </c>
      <c r="D13" s="43">
        <v>32204</v>
      </c>
      <c r="E13" s="43">
        <v>23671</v>
      </c>
      <c r="F13" s="43">
        <v>52372</v>
      </c>
      <c r="G13" s="43">
        <v>77448</v>
      </c>
      <c r="H13" s="43">
        <v>76421</v>
      </c>
      <c r="I13" s="43">
        <v>25814</v>
      </c>
      <c r="J13" s="43">
        <v>34159</v>
      </c>
      <c r="K13" s="43">
        <v>32269</v>
      </c>
      <c r="L13" s="43">
        <v>50603</v>
      </c>
      <c r="M13" s="43">
        <v>100792</v>
      </c>
      <c r="N13" s="43">
        <v>69832</v>
      </c>
      <c r="O13" s="43">
        <v>40816</v>
      </c>
      <c r="P13" s="43">
        <v>25724</v>
      </c>
    </row>
    <row r="14" spans="1:16">
      <c r="A14" s="245"/>
      <c r="B14" s="245"/>
      <c r="C14" s="292"/>
      <c r="D14" s="292"/>
      <c r="E14" s="292"/>
      <c r="F14" s="292"/>
      <c r="G14" s="292"/>
      <c r="H14" s="292"/>
      <c r="I14" s="292"/>
      <c r="J14" s="292"/>
      <c r="K14" s="292"/>
      <c r="L14" s="292"/>
    </row>
    <row r="15" spans="1:16">
      <c r="A15" s="245"/>
      <c r="B15" s="245"/>
      <c r="C15" s="245"/>
      <c r="D15" s="245"/>
      <c r="E15" s="245"/>
      <c r="F15" s="245"/>
      <c r="G15" s="287"/>
      <c r="H15" s="287"/>
      <c r="I15" s="245"/>
      <c r="J15" s="245"/>
      <c r="K15" s="277"/>
      <c r="L15" s="277"/>
    </row>
    <row r="16" spans="1:16">
      <c r="A16" s="245"/>
      <c r="B16" s="245"/>
      <c r="C16" s="245"/>
      <c r="D16" s="245"/>
      <c r="E16" s="245"/>
      <c r="F16" s="245"/>
      <c r="G16" s="287"/>
      <c r="H16" s="287"/>
      <c r="I16" s="245"/>
      <c r="J16" s="245"/>
      <c r="K16" s="276"/>
      <c r="L16" s="276"/>
    </row>
    <row r="17" spans="1:13">
      <c r="A17" s="245"/>
      <c r="B17" s="245"/>
      <c r="C17" s="245"/>
      <c r="D17" s="245"/>
      <c r="E17" s="245"/>
      <c r="F17" s="245"/>
      <c r="G17" s="291"/>
      <c r="H17" s="287"/>
      <c r="I17" s="245"/>
      <c r="J17" s="245"/>
      <c r="K17" s="245"/>
      <c r="L17" s="245"/>
    </row>
    <row r="18" spans="1:13">
      <c r="G18" s="291"/>
      <c r="H18" s="287"/>
      <c r="M18" s="275"/>
    </row>
    <row r="19" spans="1:13">
      <c r="G19" s="291"/>
      <c r="H19" s="287"/>
    </row>
    <row r="20" spans="1:13">
      <c r="G20" s="291"/>
      <c r="H20" s="287"/>
    </row>
    <row r="21" spans="1:13">
      <c r="G21" s="291"/>
      <c r="H21" s="287"/>
    </row>
    <row r="22" spans="1:13">
      <c r="G22" s="291"/>
      <c r="H22" s="287"/>
    </row>
    <row r="23" spans="1:13">
      <c r="G23" s="291"/>
      <c r="H23" s="287"/>
    </row>
    <row r="24" spans="1:13">
      <c r="G24" s="291"/>
      <c r="H24" s="287"/>
    </row>
    <row r="25" spans="1:13">
      <c r="G25" s="291"/>
      <c r="H25" s="287"/>
    </row>
    <row r="26" spans="1:13">
      <c r="G26" s="291"/>
      <c r="H26" s="287"/>
    </row>
    <row r="27" spans="1:13">
      <c r="G27" s="287"/>
      <c r="H27" s="287"/>
    </row>
    <row r="28" spans="1:13">
      <c r="G28" s="287"/>
      <c r="H28" s="287"/>
    </row>
    <row r="29" spans="1:13">
      <c r="G29" s="287"/>
      <c r="H29" s="287"/>
    </row>
    <row r="30" spans="1:13">
      <c r="G30" s="287"/>
      <c r="H30" s="287"/>
    </row>
    <row r="31" spans="1:13">
      <c r="G31" s="287"/>
      <c r="H31" s="287"/>
    </row>
    <row r="32" spans="1:13">
      <c r="G32" s="287"/>
      <c r="H32" s="287"/>
    </row>
    <row r="33" spans="7:8">
      <c r="G33" s="287"/>
      <c r="H33" s="287"/>
    </row>
    <row r="34" spans="7:8">
      <c r="G34" s="287"/>
      <c r="H34" s="287"/>
    </row>
    <row r="35" spans="7:8">
      <c r="G35" s="287"/>
      <c r="H35" s="287"/>
    </row>
    <row r="36" spans="7:8">
      <c r="G36" s="287"/>
      <c r="H36" s="287"/>
    </row>
  </sheetData>
  <customSheetViews>
    <customSheetView guid="{8C910BC3-505E-4F07-BE1B-E6A1737C2DE9}">
      <selection sqref="A1:XFD1048576"/>
      <pageMargins left="0.7" right="0.7" top="0.75" bottom="0.75" header="0.3" footer="0.3"/>
      <pageSetup paperSize="9" orientation="portrait" horizontalDpi="1200" verticalDpi="1200" r:id="rId1"/>
    </customSheetView>
    <customSheetView guid="{9AF4A83C-CF57-4B40-8A74-6A0EA6C2FE5C}">
      <selection activeCell="F24" sqref="F24"/>
      <pageMargins left="0.7" right="0.7" top="0.75" bottom="0.75" header="0.3" footer="0.3"/>
    </customSheetView>
    <customSheetView guid="{8DA78CF1-615A-4626-9893-6751995631A4}" showGridLines="0" topLeftCell="J1">
      <selection activeCell="Q19" sqref="Q19"/>
      <pageMargins left="0.7" right="0.7" top="0.75" bottom="0.75" header="0.3" footer="0.3"/>
      <pageSetup paperSize="9" orientation="portrait" horizontalDpi="1200" verticalDpi="1200" r:id="rId2"/>
    </customSheetView>
    <customSheetView guid="{57267270-6A97-4850-9DB6-FE6B399379AA}" scale="110">
      <selection activeCell="H12" sqref="H12"/>
      <pageMargins left="0.7" right="0.7" top="0.75" bottom="0.75" header="0.3" footer="0.3"/>
    </customSheetView>
    <customSheetView guid="{12F8D032-8143-430B-8DFF-852E8796C402}" showGridLines="0">
      <selection activeCell="A34" sqref="A34"/>
      <pageMargins left="0.7" right="0.7" top="0.75" bottom="0.75" header="0.3" footer="0.3"/>
      <pageSetup paperSize="9" orientation="portrait" horizontalDpi="1200" verticalDpi="1200" r:id="rId3"/>
    </customSheetView>
    <customSheetView guid="{687A4863-1825-4D63-B732-E76682E6DE4F}" showGridLines="0">
      <selection activeCell="A14" sqref="A14:XFD59"/>
      <pageMargins left="0.7" right="0.7" top="0.75" bottom="0.75" header="0.3" footer="0.3"/>
      <pageSetup paperSize="9" orientation="portrait" horizontalDpi="1200" verticalDpi="1200" r:id="rId4"/>
    </customSheetView>
    <customSheetView guid="{25FAB884-5E17-4008-8139-33D910C7DEFE}">
      <selection activeCell="R22" sqref="R22"/>
      <pageMargins left="0.7" right="0.7" top="0.75" bottom="0.75" header="0.3" footer="0.3"/>
      <pageSetup paperSize="9" orientation="portrait" horizontalDpi="1200" verticalDpi="1200" r:id="rId5"/>
    </customSheetView>
    <customSheetView guid="{899D69CD-4B7E-42BC-9944-5BD922EB798C}">
      <selection activeCell="B21" sqref="B21"/>
      <pageMargins left="0.7" right="0.7" top="0.75" bottom="0.75" header="0.3" footer="0.3"/>
      <pageSetup paperSize="9" orientation="portrait" horizontalDpi="1200" verticalDpi="1200" r:id="rId6"/>
    </customSheetView>
  </customSheetViews>
  <pageMargins left="0.7" right="0.7" top="0.75" bottom="0.75" header="0.3" footer="0.3"/>
  <pageSetup paperSize="9" orientation="portrait" horizontalDpi="1200" verticalDpi="1200"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topLeftCell="C1" workbookViewId="0">
      <selection activeCell="M33" sqref="M33"/>
    </sheetView>
  </sheetViews>
  <sheetFormatPr defaultColWidth="9.140625" defaultRowHeight="15"/>
  <cols>
    <col min="1" max="2" width="46.5703125" style="20" customWidth="1"/>
    <col min="3" max="13" width="15.85546875" style="19" customWidth="1"/>
    <col min="14" max="16" width="15.85546875" style="90" customWidth="1"/>
    <col min="17" max="16384" width="9.140625" style="19"/>
  </cols>
  <sheetData>
    <row r="1" spans="1:17">
      <c r="M1" s="275"/>
    </row>
    <row r="2" spans="1:17" ht="15.75" thickBot="1">
      <c r="A2" s="31" t="s">
        <v>60</v>
      </c>
      <c r="B2" s="31" t="s">
        <v>12</v>
      </c>
      <c r="C2" s="36" t="s">
        <v>189</v>
      </c>
      <c r="D2" s="36" t="s">
        <v>190</v>
      </c>
      <c r="E2" s="36" t="s">
        <v>191</v>
      </c>
      <c r="F2" s="36" t="s">
        <v>192</v>
      </c>
      <c r="G2" s="36" t="s">
        <v>193</v>
      </c>
      <c r="H2" s="36" t="s">
        <v>194</v>
      </c>
      <c r="I2" s="36" t="s">
        <v>195</v>
      </c>
      <c r="J2" s="36" t="s">
        <v>196</v>
      </c>
      <c r="K2" s="36" t="s">
        <v>197</v>
      </c>
      <c r="L2" s="36" t="s">
        <v>198</v>
      </c>
      <c r="M2" s="36" t="s">
        <v>609</v>
      </c>
      <c r="N2" s="36" t="s">
        <v>618</v>
      </c>
      <c r="O2" s="36" t="s">
        <v>658</v>
      </c>
      <c r="P2" s="36" t="s">
        <v>662</v>
      </c>
    </row>
    <row r="3" spans="1:17">
      <c r="A3" s="32" t="s">
        <v>276</v>
      </c>
      <c r="B3" s="32" t="s">
        <v>305</v>
      </c>
      <c r="C3" s="37">
        <v>-15749</v>
      </c>
      <c r="D3" s="37">
        <v>-267</v>
      </c>
      <c r="E3" s="37">
        <v>-29211</v>
      </c>
      <c r="F3" s="37">
        <v>-14313</v>
      </c>
      <c r="G3" s="37">
        <v>-9834</v>
      </c>
      <c r="H3" s="37">
        <v>-69924</v>
      </c>
      <c r="I3" s="37">
        <v>-19003</v>
      </c>
      <c r="J3" s="37">
        <v>-26552</v>
      </c>
      <c r="K3" s="38">
        <v>-13687</v>
      </c>
      <c r="L3" s="38">
        <v>-15704</v>
      </c>
      <c r="M3" s="38">
        <v>-13976</v>
      </c>
      <c r="N3" s="38">
        <v>-16105</v>
      </c>
      <c r="O3" s="38">
        <v>-21264</v>
      </c>
      <c r="P3" s="38">
        <v>-46747</v>
      </c>
    </row>
    <row r="4" spans="1:17" s="90" customFormat="1">
      <c r="A4" s="161" t="s">
        <v>633</v>
      </c>
      <c r="B4" s="161" t="s">
        <v>634</v>
      </c>
      <c r="C4" s="38">
        <v>0</v>
      </c>
      <c r="D4" s="38">
        <v>0</v>
      </c>
      <c r="E4" s="38">
        <v>0</v>
      </c>
      <c r="F4" s="38">
        <v>0</v>
      </c>
      <c r="G4" s="38">
        <v>0</v>
      </c>
      <c r="H4" s="38">
        <v>0</v>
      </c>
      <c r="I4" s="38">
        <v>0</v>
      </c>
      <c r="J4" s="38">
        <v>0</v>
      </c>
      <c r="K4" s="38">
        <v>0</v>
      </c>
      <c r="L4" s="38">
        <v>0</v>
      </c>
      <c r="M4" s="38">
        <v>-9954</v>
      </c>
      <c r="N4" s="38">
        <v>-256674</v>
      </c>
      <c r="O4" s="38">
        <v>-47105</v>
      </c>
      <c r="P4" s="38">
        <v>-63228</v>
      </c>
    </row>
    <row r="5" spans="1:17" ht="38.25">
      <c r="A5" s="33" t="s">
        <v>604</v>
      </c>
      <c r="B5" s="33" t="s">
        <v>605</v>
      </c>
      <c r="C5" s="38">
        <v>0</v>
      </c>
      <c r="D5" s="38">
        <v>0</v>
      </c>
      <c r="E5" s="38">
        <v>0</v>
      </c>
      <c r="F5" s="38">
        <v>-8397</v>
      </c>
      <c r="G5" s="38">
        <v>0</v>
      </c>
      <c r="H5" s="38">
        <v>0</v>
      </c>
      <c r="I5" s="38">
        <v>0</v>
      </c>
      <c r="J5" s="38">
        <v>-13054</v>
      </c>
      <c r="K5" s="38">
        <v>0</v>
      </c>
      <c r="L5" s="38">
        <v>-17460</v>
      </c>
      <c r="M5" s="38">
        <v>-1097</v>
      </c>
      <c r="N5" s="38">
        <v>-15578</v>
      </c>
      <c r="O5" s="38">
        <v>-8687</v>
      </c>
      <c r="P5" s="38">
        <v>-23978</v>
      </c>
    </row>
    <row r="6" spans="1:17" ht="15" customHeight="1">
      <c r="A6" s="33" t="s">
        <v>277</v>
      </c>
      <c r="B6" s="33" t="s">
        <v>306</v>
      </c>
      <c r="C6" s="38">
        <v>-1004</v>
      </c>
      <c r="D6" s="38">
        <v>-3826</v>
      </c>
      <c r="E6" s="38">
        <v>-1691</v>
      </c>
      <c r="F6" s="38">
        <v>-1656</v>
      </c>
      <c r="G6" s="38">
        <v>-5605</v>
      </c>
      <c r="H6" s="38">
        <v>-2342</v>
      </c>
      <c r="I6" s="38">
        <v>-2819</v>
      </c>
      <c r="J6" s="38">
        <v>-4031</v>
      </c>
      <c r="K6" s="38">
        <v>-498</v>
      </c>
      <c r="L6" s="38">
        <v>-718</v>
      </c>
      <c r="M6" s="38">
        <v>-1411</v>
      </c>
      <c r="N6" s="38">
        <v>-995</v>
      </c>
      <c r="O6" s="38">
        <v>-963</v>
      </c>
      <c r="P6" s="38">
        <v>-707</v>
      </c>
    </row>
    <row r="7" spans="1:17" ht="15" customHeight="1">
      <c r="A7" s="33" t="s">
        <v>278</v>
      </c>
      <c r="B7" s="33" t="s">
        <v>307</v>
      </c>
      <c r="C7" s="38">
        <v>-190</v>
      </c>
      <c r="D7" s="38">
        <v>-197</v>
      </c>
      <c r="E7" s="38">
        <v>-407</v>
      </c>
      <c r="F7" s="38">
        <v>-198</v>
      </c>
      <c r="G7" s="38">
        <v>-181</v>
      </c>
      <c r="H7" s="38">
        <v>-353</v>
      </c>
      <c r="I7" s="38">
        <v>-221</v>
      </c>
      <c r="J7" s="38">
        <v>-228</v>
      </c>
      <c r="K7" s="38">
        <v>-182</v>
      </c>
      <c r="L7" s="38">
        <v>-367</v>
      </c>
      <c r="M7" s="38">
        <v>-340</v>
      </c>
      <c r="N7" s="38">
        <v>-177</v>
      </c>
      <c r="O7" s="38">
        <v>-188</v>
      </c>
      <c r="P7" s="38">
        <v>-432</v>
      </c>
    </row>
    <row r="8" spans="1:17" ht="15" customHeight="1">
      <c r="A8" s="33" t="s">
        <v>279</v>
      </c>
      <c r="B8" s="33" t="s">
        <v>308</v>
      </c>
      <c r="C8" s="38">
        <v>-4725</v>
      </c>
      <c r="D8" s="38">
        <v>-3429</v>
      </c>
      <c r="E8" s="38">
        <v>-2465</v>
      </c>
      <c r="F8" s="38">
        <v>7528</v>
      </c>
      <c r="G8" s="38">
        <v>-3339</v>
      </c>
      <c r="H8" s="38">
        <v>-3568</v>
      </c>
      <c r="I8" s="38">
        <v>-3962</v>
      </c>
      <c r="J8" s="38">
        <v>9005</v>
      </c>
      <c r="K8" s="38">
        <v>-300</v>
      </c>
      <c r="L8" s="38">
        <v>-599</v>
      </c>
      <c r="M8" s="38">
        <v>-776</v>
      </c>
      <c r="N8" s="38">
        <v>-562</v>
      </c>
      <c r="O8" s="38">
        <v>-775</v>
      </c>
      <c r="P8" s="38">
        <v>-300</v>
      </c>
    </row>
    <row r="9" spans="1:17" ht="15" customHeight="1">
      <c r="A9" s="33" t="s">
        <v>280</v>
      </c>
      <c r="B9" s="33" t="s">
        <v>309</v>
      </c>
      <c r="C9" s="38">
        <v>-1500</v>
      </c>
      <c r="D9" s="38">
        <v>-922</v>
      </c>
      <c r="E9" s="38">
        <v>-30</v>
      </c>
      <c r="F9" s="38">
        <v>-2424</v>
      </c>
      <c r="G9" s="38">
        <v>-39</v>
      </c>
      <c r="H9" s="38">
        <v>-2729</v>
      </c>
      <c r="I9" s="38">
        <v>-399</v>
      </c>
      <c r="J9" s="38">
        <v>-1568</v>
      </c>
      <c r="K9" s="38">
        <v>-2233</v>
      </c>
      <c r="L9" s="38">
        <v>-2229</v>
      </c>
      <c r="M9" s="38">
        <v>-107</v>
      </c>
      <c r="N9" s="38">
        <v>-446</v>
      </c>
      <c r="O9" s="38">
        <v>-2034</v>
      </c>
      <c r="P9" s="38">
        <v>-3945</v>
      </c>
    </row>
    <row r="10" spans="1:17" ht="15" customHeight="1">
      <c r="A10" s="33" t="s">
        <v>281</v>
      </c>
      <c r="B10" s="33" t="s">
        <v>310</v>
      </c>
      <c r="C10" s="38">
        <v>0</v>
      </c>
      <c r="D10" s="38">
        <v>0</v>
      </c>
      <c r="E10" s="38">
        <v>0</v>
      </c>
      <c r="F10" s="38">
        <v>0</v>
      </c>
      <c r="G10" s="38">
        <v>0</v>
      </c>
      <c r="H10" s="38">
        <v>0</v>
      </c>
      <c r="I10" s="38">
        <v>0</v>
      </c>
      <c r="J10" s="38">
        <v>0</v>
      </c>
      <c r="K10" s="38">
        <v>-50</v>
      </c>
      <c r="L10" s="38">
        <v>-434</v>
      </c>
      <c r="M10" s="38">
        <v>-19</v>
      </c>
      <c r="N10" s="38">
        <v>-244</v>
      </c>
      <c r="O10" s="38">
        <v>-60</v>
      </c>
      <c r="P10" s="38">
        <v>0</v>
      </c>
    </row>
    <row r="11" spans="1:17" ht="15" customHeight="1">
      <c r="A11" s="34" t="s">
        <v>275</v>
      </c>
      <c r="B11" s="34" t="s">
        <v>300</v>
      </c>
      <c r="C11" s="37">
        <v>-4825</v>
      </c>
      <c r="D11" s="37">
        <v>-8014</v>
      </c>
      <c r="E11" s="37">
        <v>-5357</v>
      </c>
      <c r="F11" s="37">
        <v>-10780</v>
      </c>
      <c r="G11" s="37">
        <v>-7163</v>
      </c>
      <c r="H11" s="37">
        <v>-5632</v>
      </c>
      <c r="I11" s="37">
        <v>-7677</v>
      </c>
      <c r="J11" s="37">
        <v>-11523</v>
      </c>
      <c r="K11" s="267">
        <v>-9842</v>
      </c>
      <c r="L11" s="267">
        <v>-8521</v>
      </c>
      <c r="M11" s="267">
        <v>-7739</v>
      </c>
      <c r="N11" s="38">
        <v>-12858</v>
      </c>
      <c r="O11" s="38">
        <v>-10264</v>
      </c>
      <c r="P11" s="38">
        <v>-10720</v>
      </c>
    </row>
    <row r="12" spans="1:17" ht="15" customHeight="1">
      <c r="A12" s="35" t="s">
        <v>58</v>
      </c>
      <c r="B12" s="35" t="s">
        <v>43</v>
      </c>
      <c r="C12" s="39">
        <v>-27993</v>
      </c>
      <c r="D12" s="39">
        <v>-16655</v>
      </c>
      <c r="E12" s="39">
        <v>-39161</v>
      </c>
      <c r="F12" s="39">
        <v>-30240</v>
      </c>
      <c r="G12" s="39">
        <v>-26161</v>
      </c>
      <c r="H12" s="39">
        <v>-84548</v>
      </c>
      <c r="I12" s="39">
        <v>-34081</v>
      </c>
      <c r="J12" s="39">
        <v>-47951</v>
      </c>
      <c r="K12" s="39">
        <v>-26792</v>
      </c>
      <c r="L12" s="39">
        <v>-46032</v>
      </c>
      <c r="M12" s="39">
        <v>-35419</v>
      </c>
      <c r="N12" s="39">
        <v>-303639</v>
      </c>
      <c r="O12" s="39">
        <v>-91340</v>
      </c>
      <c r="P12" s="39">
        <v>-150057</v>
      </c>
    </row>
    <row r="13" spans="1:17">
      <c r="B13" s="244"/>
      <c r="C13" s="329"/>
      <c r="D13" s="329"/>
      <c r="E13" s="329"/>
      <c r="F13" s="329"/>
      <c r="G13" s="329"/>
      <c r="H13" s="329"/>
      <c r="I13" s="329"/>
      <c r="J13" s="329"/>
      <c r="K13" s="329"/>
      <c r="L13" s="329"/>
      <c r="M13" s="329"/>
      <c r="N13" s="329"/>
      <c r="O13" s="329"/>
      <c r="P13" s="329"/>
    </row>
    <row r="14" spans="1:17">
      <c r="B14" s="322"/>
      <c r="C14" s="320"/>
      <c r="D14" s="320"/>
      <c r="E14" s="320"/>
      <c r="F14" s="321"/>
      <c r="G14" s="321"/>
      <c r="H14" s="321"/>
      <c r="I14" s="321"/>
      <c r="J14" s="321"/>
      <c r="K14" s="321"/>
      <c r="L14" s="321"/>
      <c r="M14" s="321"/>
      <c r="N14" s="321"/>
      <c r="O14" s="321"/>
      <c r="P14" s="321"/>
      <c r="Q14" s="93"/>
    </row>
    <row r="15" spans="1:17">
      <c r="B15" s="322"/>
      <c r="C15" s="323"/>
      <c r="D15" s="323"/>
      <c r="E15" s="323"/>
      <c r="F15" s="323"/>
      <c r="G15" s="323"/>
      <c r="H15" s="323"/>
      <c r="I15" s="323"/>
      <c r="J15" s="323"/>
      <c r="K15" s="324"/>
      <c r="L15" s="324"/>
      <c r="M15" s="93"/>
      <c r="N15" s="93"/>
      <c r="O15" s="93"/>
      <c r="P15" s="93"/>
      <c r="Q15" s="93"/>
    </row>
    <row r="16" spans="1:17" s="90" customFormat="1">
      <c r="A16" s="20"/>
      <c r="B16" s="325"/>
      <c r="C16" s="93"/>
      <c r="D16" s="93"/>
      <c r="E16" s="93"/>
      <c r="F16" s="93"/>
      <c r="G16" s="274"/>
      <c r="H16" s="93"/>
      <c r="I16" s="93"/>
      <c r="J16" s="93"/>
      <c r="K16" s="93"/>
      <c r="L16" s="93"/>
      <c r="M16" s="93"/>
      <c r="N16" s="93"/>
      <c r="O16" s="93"/>
      <c r="P16" s="93"/>
      <c r="Q16" s="93"/>
    </row>
    <row r="17" spans="7:7">
      <c r="G17" s="275"/>
    </row>
    <row r="18" spans="7:7">
      <c r="G18" s="275"/>
    </row>
    <row r="19" spans="7:7">
      <c r="G19" s="275"/>
    </row>
    <row r="20" spans="7:7">
      <c r="G20" s="275"/>
    </row>
    <row r="21" spans="7:7">
      <c r="G21" s="275"/>
    </row>
    <row r="22" spans="7:7">
      <c r="G22" s="275"/>
    </row>
    <row r="23" spans="7:7">
      <c r="G23" s="275"/>
    </row>
    <row r="24" spans="7:7">
      <c r="G24" s="275"/>
    </row>
    <row r="25" spans="7:7">
      <c r="G25" s="275"/>
    </row>
    <row r="26" spans="7:7">
      <c r="G26" s="275"/>
    </row>
    <row r="27" spans="7:7">
      <c r="G27" s="275"/>
    </row>
  </sheetData>
  <customSheetViews>
    <customSheetView guid="{8C910BC3-505E-4F07-BE1B-E6A1737C2DE9}" topLeftCell="C1">
      <selection activeCell="M33" sqref="M33"/>
      <pageMargins left="0.7" right="0.7" top="0.75" bottom="0.75" header="0.3" footer="0.3"/>
    </customSheetView>
    <customSheetView guid="{9AF4A83C-CF57-4B40-8A74-6A0EA6C2FE5C}">
      <selection activeCell="D18" sqref="D18"/>
      <pageMargins left="0.7" right="0.7" top="0.75" bottom="0.75" header="0.3" footer="0.3"/>
      <pageSetup paperSize="9" orientation="portrait" horizontalDpi="1200" verticalDpi="1200" r:id="rId1"/>
    </customSheetView>
    <customSheetView guid="{8DA78CF1-615A-4626-9893-6751995631A4}" showGridLines="0" topLeftCell="G1">
      <selection activeCell="N17" sqref="N17"/>
      <pageMargins left="0.7" right="0.7" top="0.75" bottom="0.75" header="0.3" footer="0.3"/>
    </customSheetView>
    <customSheetView guid="{57267270-6A97-4850-9DB6-FE6B399379AA}" scale="110" topLeftCell="B3">
      <selection activeCell="F16" sqref="F16"/>
      <pageMargins left="0.7" right="0.7" top="0.75" bottom="0.75" header="0.3" footer="0.3"/>
      <pageSetup paperSize="9" orientation="portrait" horizontalDpi="1200" verticalDpi="1200" r:id="rId2"/>
    </customSheetView>
    <customSheetView guid="{12F8D032-8143-430B-8DFF-852E8796C402}" showGridLines="0">
      <selection activeCell="A3" sqref="A3"/>
      <pageMargins left="0.7" right="0.7" top="0.75" bottom="0.75" header="0.3" footer="0.3"/>
    </customSheetView>
    <customSheetView guid="{687A4863-1825-4D63-B732-E76682E6DE4F}" showGridLines="0" topLeftCell="H1">
      <selection activeCell="H13" sqref="A13:XFD125"/>
      <pageMargins left="0.7" right="0.7" top="0.75" bottom="0.75" header="0.3" footer="0.3"/>
    </customSheetView>
    <customSheetView guid="{25FAB884-5E17-4008-8139-33D910C7DEFE}">
      <selection activeCell="L27" sqref="L27"/>
      <pageMargins left="0.7" right="0.7" top="0.75" bottom="0.75" header="0.3" footer="0.3"/>
    </customSheetView>
    <customSheetView guid="{899D69CD-4B7E-42BC-9944-5BD922EB798C}">
      <selection activeCell="B8" sqref="B8"/>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98" customWidth="1"/>
    <col min="2" max="2" width="35.5703125" style="98" customWidth="1"/>
    <col min="3" max="4" width="11.140625" style="98" bestFit="1" customWidth="1"/>
    <col min="5" max="6" width="10.85546875" style="98" bestFit="1" customWidth="1"/>
    <col min="7" max="7" width="11" style="98" bestFit="1" customWidth="1"/>
    <col min="8" max="10" width="10" style="98" customWidth="1"/>
    <col min="11" max="11" width="11" style="98" bestFit="1" customWidth="1"/>
    <col min="12" max="16384" width="9.140625" style="98"/>
  </cols>
  <sheetData>
    <row r="1" spans="1:11">
      <c r="A1" s="97" t="s">
        <v>315</v>
      </c>
      <c r="B1" s="97" t="s">
        <v>316</v>
      </c>
    </row>
    <row r="2" spans="1:11" ht="43.5" customHeight="1" thickBot="1">
      <c r="A2" s="99" t="s">
        <v>329</v>
      </c>
      <c r="B2" s="99" t="s">
        <v>330</v>
      </c>
      <c r="C2" s="100" t="s">
        <v>115</v>
      </c>
      <c r="D2" s="100" t="s">
        <v>111</v>
      </c>
      <c r="E2" s="100" t="s">
        <v>116</v>
      </c>
      <c r="F2" s="100" t="s">
        <v>117</v>
      </c>
      <c r="G2" s="100" t="s">
        <v>118</v>
      </c>
      <c r="H2" s="100" t="s">
        <v>136</v>
      </c>
      <c r="I2" s="100" t="s">
        <v>137</v>
      </c>
      <c r="J2" s="100" t="s">
        <v>146</v>
      </c>
      <c r="K2" s="100" t="s">
        <v>155</v>
      </c>
    </row>
    <row r="3" spans="1:11">
      <c r="A3" s="101" t="s">
        <v>317</v>
      </c>
      <c r="B3" s="101" t="s">
        <v>318</v>
      </c>
      <c r="C3" s="102">
        <v>0</v>
      </c>
      <c r="D3" s="102">
        <v>0</v>
      </c>
      <c r="E3" s="102">
        <v>0</v>
      </c>
      <c r="F3" s="102">
        <v>0</v>
      </c>
      <c r="G3" s="102">
        <f>SUM(G4:G7)</f>
        <v>0</v>
      </c>
      <c r="H3" s="102">
        <f>SUM(H4:H7)</f>
        <v>0</v>
      </c>
      <c r="I3" s="102">
        <f>SUM(I4:I7)</f>
        <v>0</v>
      </c>
      <c r="J3" s="102">
        <f>SUM(J4:J7)</f>
        <v>0</v>
      </c>
      <c r="K3" s="102">
        <f>SUM(K4:K7)</f>
        <v>0</v>
      </c>
    </row>
    <row r="4" spans="1:11">
      <c r="A4" s="103" t="s">
        <v>331</v>
      </c>
      <c r="B4" s="103" t="s">
        <v>325</v>
      </c>
      <c r="C4" s="102"/>
      <c r="D4" s="102"/>
      <c r="E4" s="102"/>
      <c r="F4" s="102"/>
      <c r="G4" s="102">
        <v>0</v>
      </c>
      <c r="H4" s="102"/>
      <c r="I4" s="104"/>
      <c r="J4" s="102"/>
      <c r="K4" s="102">
        <v>0</v>
      </c>
    </row>
    <row r="5" spans="1:11">
      <c r="A5" s="103" t="s">
        <v>332</v>
      </c>
      <c r="B5" s="103" t="s">
        <v>326</v>
      </c>
      <c r="C5" s="102"/>
      <c r="D5" s="102"/>
      <c r="E5" s="102"/>
      <c r="F5" s="102"/>
      <c r="G5" s="102">
        <v>0</v>
      </c>
      <c r="H5" s="102"/>
      <c r="I5" s="102"/>
      <c r="J5" s="102"/>
      <c r="K5" s="102">
        <v>0</v>
      </c>
    </row>
    <row r="6" spans="1:11">
      <c r="A6" s="103" t="s">
        <v>333</v>
      </c>
      <c r="B6" s="103" t="s">
        <v>327</v>
      </c>
      <c r="C6" s="102"/>
      <c r="D6" s="102"/>
      <c r="E6" s="102"/>
      <c r="F6" s="102"/>
      <c r="G6" s="102">
        <v>0</v>
      </c>
      <c r="H6" s="102"/>
      <c r="I6" s="102"/>
      <c r="J6" s="102"/>
      <c r="K6" s="102">
        <v>0</v>
      </c>
    </row>
    <row r="7" spans="1:11">
      <c r="A7" s="103" t="s">
        <v>328</v>
      </c>
      <c r="B7" s="103" t="s">
        <v>328</v>
      </c>
      <c r="C7" s="102"/>
      <c r="D7" s="102"/>
      <c r="E7" s="102"/>
      <c r="F7" s="102"/>
      <c r="G7" s="102">
        <v>0</v>
      </c>
      <c r="H7" s="102"/>
      <c r="I7" s="102"/>
      <c r="J7" s="102"/>
      <c r="K7" s="102">
        <v>0</v>
      </c>
    </row>
    <row r="8" spans="1:11">
      <c r="A8" s="101" t="s">
        <v>319</v>
      </c>
      <c r="B8" s="101" t="s">
        <v>322</v>
      </c>
      <c r="C8" s="102">
        <v>-175632</v>
      </c>
      <c r="D8" s="102">
        <v>-118342</v>
      </c>
      <c r="E8" s="102">
        <v>-225510</v>
      </c>
      <c r="F8" s="102">
        <v>-214100</v>
      </c>
      <c r="G8" s="102">
        <f>SUM(G9:G12)</f>
        <v>-218758</v>
      </c>
      <c r="H8" s="102">
        <f>SUM(H9:H12)</f>
        <v>0</v>
      </c>
      <c r="I8" s="102">
        <f>SUM(I9:I12)</f>
        <v>0</v>
      </c>
      <c r="J8" s="102">
        <f>SUM(J9:J12)</f>
        <v>0</v>
      </c>
      <c r="K8" s="102">
        <f>SUM(K9:K12)</f>
        <v>-280118</v>
      </c>
    </row>
    <row r="9" spans="1:11" s="105" customFormat="1">
      <c r="A9" s="103" t="s">
        <v>331</v>
      </c>
      <c r="B9" s="103" t="s">
        <v>325</v>
      </c>
      <c r="C9" s="104"/>
      <c r="D9" s="104"/>
      <c r="E9" s="104"/>
      <c r="F9" s="104"/>
      <c r="G9" s="104">
        <v>-3021</v>
      </c>
      <c r="H9" s="104"/>
      <c r="I9" s="104"/>
      <c r="J9" s="104"/>
      <c r="K9" s="104">
        <v>-16561</v>
      </c>
    </row>
    <row r="10" spans="1:11" s="105" customFormat="1">
      <c r="A10" s="103" t="s">
        <v>332</v>
      </c>
      <c r="B10" s="103" t="s">
        <v>326</v>
      </c>
      <c r="C10" s="104"/>
      <c r="D10" s="104"/>
      <c r="E10" s="104"/>
      <c r="F10" s="104"/>
      <c r="G10" s="104">
        <v>26764</v>
      </c>
      <c r="H10" s="104"/>
      <c r="I10" s="104"/>
      <c r="J10" s="104"/>
      <c r="K10" s="104">
        <v>-47557</v>
      </c>
    </row>
    <row r="11" spans="1:11" s="105" customFormat="1">
      <c r="A11" s="103" t="s">
        <v>333</v>
      </c>
      <c r="B11" s="103" t="s">
        <v>327</v>
      </c>
      <c r="C11" s="104"/>
      <c r="D11" s="104"/>
      <c r="E11" s="104"/>
      <c r="F11" s="104"/>
      <c r="G11" s="104">
        <v>-252063</v>
      </c>
      <c r="H11" s="104"/>
      <c r="I11" s="104"/>
      <c r="J11" s="104"/>
      <c r="K11" s="104">
        <v>-244530</v>
      </c>
    </row>
    <row r="12" spans="1:11" s="105" customFormat="1">
      <c r="A12" s="103" t="s">
        <v>328</v>
      </c>
      <c r="B12" s="103" t="s">
        <v>328</v>
      </c>
      <c r="C12" s="104"/>
      <c r="D12" s="104"/>
      <c r="E12" s="104"/>
      <c r="F12" s="104"/>
      <c r="G12" s="104">
        <v>9562</v>
      </c>
      <c r="H12" s="104"/>
      <c r="I12" s="104"/>
      <c r="J12" s="104"/>
      <c r="K12" s="104">
        <v>28530</v>
      </c>
    </row>
    <row r="13" spans="1:11">
      <c r="A13" s="101" t="s">
        <v>320</v>
      </c>
      <c r="B13" s="101" t="s">
        <v>323</v>
      </c>
      <c r="C13" s="102">
        <v>31262</v>
      </c>
      <c r="D13" s="102">
        <v>15694</v>
      </c>
      <c r="E13" s="102">
        <v>-5906</v>
      </c>
      <c r="F13" s="102">
        <v>2484</v>
      </c>
      <c r="G13" s="102">
        <f>SUM(G14:G17)</f>
        <v>17680</v>
      </c>
      <c r="H13" s="102">
        <f>SUM(H14:H17)</f>
        <v>0</v>
      </c>
      <c r="I13" s="102">
        <f>SUM(I14:I17)</f>
        <v>0</v>
      </c>
      <c r="J13" s="102">
        <f>SUM(J14:J17)</f>
        <v>0</v>
      </c>
      <c r="K13" s="102">
        <f>SUM(K14:K17)</f>
        <v>7442</v>
      </c>
    </row>
    <row r="14" spans="1:11" s="105" customFormat="1">
      <c r="A14" s="103" t="s">
        <v>331</v>
      </c>
      <c r="B14" s="103" t="s">
        <v>325</v>
      </c>
      <c r="C14" s="104"/>
      <c r="D14" s="104"/>
      <c r="E14" s="104"/>
      <c r="F14" s="104"/>
      <c r="G14" s="104">
        <v>0</v>
      </c>
      <c r="H14" s="104"/>
      <c r="I14" s="104"/>
      <c r="J14" s="104"/>
      <c r="K14" s="104">
        <v>0</v>
      </c>
    </row>
    <row r="15" spans="1:11" s="105" customFormat="1">
      <c r="A15" s="103" t="s">
        <v>332</v>
      </c>
      <c r="B15" s="103" t="s">
        <v>326</v>
      </c>
      <c r="C15" s="104"/>
      <c r="D15" s="104"/>
      <c r="E15" s="104"/>
      <c r="F15" s="104"/>
      <c r="G15" s="104">
        <v>0</v>
      </c>
      <c r="H15" s="104"/>
      <c r="I15" s="104"/>
      <c r="J15" s="104"/>
      <c r="K15" s="104">
        <v>0</v>
      </c>
    </row>
    <row r="16" spans="1:11" s="105" customFormat="1">
      <c r="A16" s="103" t="s">
        <v>333</v>
      </c>
      <c r="B16" s="103" t="s">
        <v>327</v>
      </c>
      <c r="C16" s="104"/>
      <c r="D16" s="104"/>
      <c r="E16" s="104"/>
      <c r="F16" s="104"/>
      <c r="G16" s="104">
        <v>17680</v>
      </c>
      <c r="H16" s="104"/>
      <c r="I16" s="104"/>
      <c r="J16" s="104"/>
      <c r="K16" s="104">
        <v>7442</v>
      </c>
    </row>
    <row r="17" spans="1:11" s="105" customFormat="1">
      <c r="A17" s="103" t="s">
        <v>328</v>
      </c>
      <c r="B17" s="103" t="s">
        <v>328</v>
      </c>
      <c r="C17" s="104"/>
      <c r="D17" s="104"/>
      <c r="E17" s="104"/>
      <c r="F17" s="104"/>
      <c r="G17" s="104">
        <v>0</v>
      </c>
      <c r="H17" s="104"/>
      <c r="I17" s="104"/>
      <c r="J17" s="104"/>
      <c r="K17" s="104">
        <v>0</v>
      </c>
    </row>
    <row r="18" spans="1:11" ht="25.5">
      <c r="A18" s="106" t="s">
        <v>321</v>
      </c>
      <c r="B18" s="101" t="s">
        <v>324</v>
      </c>
      <c r="C18" s="102">
        <v>-1142</v>
      </c>
      <c r="D18" s="102">
        <v>2282</v>
      </c>
      <c r="E18" s="102">
        <v>-237</v>
      </c>
      <c r="F18" s="102">
        <v>-1326</v>
      </c>
      <c r="G18" s="102">
        <f>SUM(G19:G22)</f>
        <v>-2286</v>
      </c>
      <c r="H18" s="102">
        <f>SUM(H19:H22)</f>
        <v>0</v>
      </c>
      <c r="I18" s="102">
        <f>SUM(I19:I22)</f>
        <v>0</v>
      </c>
      <c r="J18" s="102">
        <f>SUM(J19:J22)</f>
        <v>0</v>
      </c>
      <c r="K18" s="102">
        <f>SUM(K19:K22)</f>
        <v>9988</v>
      </c>
    </row>
    <row r="19" spans="1:11" s="105" customFormat="1">
      <c r="A19" s="103" t="s">
        <v>331</v>
      </c>
      <c r="B19" s="103" t="s">
        <v>325</v>
      </c>
      <c r="C19" s="104"/>
      <c r="D19" s="104"/>
      <c r="E19" s="104"/>
      <c r="F19" s="104"/>
      <c r="G19" s="104">
        <v>-2540</v>
      </c>
      <c r="H19" s="104"/>
      <c r="I19" s="104"/>
      <c r="J19" s="104"/>
      <c r="K19" s="104">
        <v>2495</v>
      </c>
    </row>
    <row r="20" spans="1:11" s="105" customFormat="1">
      <c r="A20" s="103" t="s">
        <v>332</v>
      </c>
      <c r="B20" s="103" t="s">
        <v>326</v>
      </c>
      <c r="C20" s="104"/>
      <c r="D20" s="104"/>
      <c r="E20" s="104"/>
      <c r="F20" s="104"/>
      <c r="G20" s="104">
        <v>2111</v>
      </c>
      <c r="H20" s="104"/>
      <c r="I20" s="104"/>
      <c r="J20" s="104"/>
      <c r="K20" s="104">
        <v>2942</v>
      </c>
    </row>
    <row r="21" spans="1:11" s="105" customFormat="1">
      <c r="A21" s="103" t="s">
        <v>333</v>
      </c>
      <c r="B21" s="103" t="s">
        <v>327</v>
      </c>
      <c r="C21" s="104"/>
      <c r="D21" s="104"/>
      <c r="E21" s="104"/>
      <c r="F21" s="104"/>
      <c r="G21" s="104">
        <v>-1857</v>
      </c>
      <c r="H21" s="104"/>
      <c r="I21" s="104"/>
      <c r="J21" s="104"/>
      <c r="K21" s="104">
        <v>4551</v>
      </c>
    </row>
    <row r="22" spans="1:11" s="105" customFormat="1">
      <c r="A22" s="107" t="s">
        <v>328</v>
      </c>
      <c r="B22" s="107" t="s">
        <v>328</v>
      </c>
      <c r="C22" s="108"/>
      <c r="D22" s="108"/>
      <c r="E22" s="108"/>
      <c r="F22" s="108"/>
      <c r="G22" s="108">
        <v>0</v>
      </c>
      <c r="H22" s="108"/>
      <c r="I22" s="108"/>
      <c r="J22" s="108"/>
      <c r="K22" s="108">
        <v>0</v>
      </c>
    </row>
    <row r="23" spans="1:11" s="111" customFormat="1" ht="16.5" customHeight="1">
      <c r="A23" s="109" t="s">
        <v>58</v>
      </c>
      <c r="B23" s="109" t="s">
        <v>43</v>
      </c>
      <c r="C23" s="110">
        <f t="shared" ref="C23:K23" si="0">SUM(C3,C8,C13,C18)</f>
        <v>-145512</v>
      </c>
      <c r="D23" s="110">
        <f t="shared" si="0"/>
        <v>-100366</v>
      </c>
      <c r="E23" s="110">
        <f t="shared" si="0"/>
        <v>-231653</v>
      </c>
      <c r="F23" s="110">
        <f t="shared" si="0"/>
        <v>-212942</v>
      </c>
      <c r="G23" s="110">
        <f t="shared" si="0"/>
        <v>-203364</v>
      </c>
      <c r="H23" s="110">
        <f t="shared" si="0"/>
        <v>0</v>
      </c>
      <c r="I23" s="110">
        <f t="shared" si="0"/>
        <v>0</v>
      </c>
      <c r="J23" s="110">
        <f t="shared" si="0"/>
        <v>0</v>
      </c>
      <c r="K23" s="110">
        <f t="shared" si="0"/>
        <v>-262688</v>
      </c>
    </row>
    <row r="24" spans="1:11">
      <c r="C24" s="98" t="e">
        <f>#REF!-C23</f>
        <v>#REF!</v>
      </c>
      <c r="D24" s="98" t="e">
        <f>#REF!-D23</f>
        <v>#REF!</v>
      </c>
      <c r="E24" s="98" t="e">
        <f>#REF!-E23</f>
        <v>#REF!</v>
      </c>
      <c r="F24" s="98" t="e">
        <f>#REF!-F23</f>
        <v>#REF!</v>
      </c>
      <c r="G24" s="98" t="e">
        <f>#REF!-G23</f>
        <v>#REF!</v>
      </c>
      <c r="H24" s="98" t="e">
        <f>#REF!-H23</f>
        <v>#REF!</v>
      </c>
      <c r="I24" s="98" t="e">
        <f>#REF!-I23</f>
        <v>#REF!</v>
      </c>
      <c r="J24" s="98" t="e">
        <f>#REF!-J23</f>
        <v>#REF!</v>
      </c>
      <c r="K24" s="98" t="e">
        <f>#REF!-K23</f>
        <v>#REF!</v>
      </c>
    </row>
    <row r="34" spans="8:8">
      <c r="H34" s="98" t="s">
        <v>334</v>
      </c>
    </row>
  </sheetData>
  <customSheetViews>
    <customSheetView guid="{8C910BC3-505E-4F07-BE1B-E6A1737C2DE9}"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topLeftCell="H1" workbookViewId="0">
      <selection activeCell="U6" sqref="U6"/>
    </sheetView>
  </sheetViews>
  <sheetFormatPr defaultColWidth="9.140625" defaultRowHeight="12.75"/>
  <cols>
    <col min="1" max="1" width="3.85546875" style="115" customWidth="1"/>
    <col min="2" max="2" width="52.85546875" style="130" customWidth="1"/>
    <col min="3" max="3" width="53.85546875" style="130" customWidth="1"/>
    <col min="4" max="17" width="17.85546875" style="130" customWidth="1"/>
    <col min="18" max="16384" width="9.140625" style="115"/>
  </cols>
  <sheetData>
    <row r="1" spans="2:26" ht="26.25" thickBot="1">
      <c r="B1" s="112" t="s">
        <v>414</v>
      </c>
      <c r="C1" s="112" t="s">
        <v>420</v>
      </c>
      <c r="D1" s="114" t="s">
        <v>484</v>
      </c>
      <c r="E1" s="113" t="s">
        <v>483</v>
      </c>
      <c r="F1" s="113" t="s">
        <v>482</v>
      </c>
      <c r="G1" s="114" t="s">
        <v>583</v>
      </c>
      <c r="H1" s="114" t="s">
        <v>421</v>
      </c>
      <c r="I1" s="113" t="s">
        <v>430</v>
      </c>
      <c r="J1" s="113" t="s">
        <v>429</v>
      </c>
      <c r="K1" s="113" t="s">
        <v>428</v>
      </c>
      <c r="L1" s="113" t="s">
        <v>427</v>
      </c>
      <c r="M1" s="113" t="s">
        <v>581</v>
      </c>
      <c r="N1" s="113" t="s">
        <v>611</v>
      </c>
      <c r="O1" s="113" t="s">
        <v>648</v>
      </c>
      <c r="P1" s="113" t="s">
        <v>660</v>
      </c>
      <c r="Q1" s="113" t="s">
        <v>665</v>
      </c>
    </row>
    <row r="2" spans="2:26" ht="12.6" customHeight="1">
      <c r="B2" s="116" t="s">
        <v>415</v>
      </c>
      <c r="C2" s="128" t="s">
        <v>422</v>
      </c>
      <c r="D2" s="117">
        <v>0.46800000000000003</v>
      </c>
      <c r="E2" s="117">
        <v>0.44600000000000001</v>
      </c>
      <c r="F2" s="117">
        <v>0.435</v>
      </c>
      <c r="G2" s="117">
        <v>0.434</v>
      </c>
      <c r="H2" s="117">
        <v>0.48899999999999999</v>
      </c>
      <c r="I2" s="117">
        <v>0.45200000000000001</v>
      </c>
      <c r="J2" s="117">
        <v>0.45</v>
      </c>
      <c r="K2" s="117">
        <v>0.432</v>
      </c>
      <c r="L2" s="117">
        <v>0.55100000000000005</v>
      </c>
      <c r="M2" s="117">
        <v>0.48799999999999999</v>
      </c>
      <c r="N2" s="117">
        <v>0.45800000000000002</v>
      </c>
      <c r="O2" s="117">
        <v>0.47299999999999998</v>
      </c>
      <c r="P2" s="117">
        <v>0.56299999999999994</v>
      </c>
      <c r="Q2" s="117">
        <v>0.51500000000000001</v>
      </c>
      <c r="R2" s="294"/>
      <c r="S2" s="294"/>
      <c r="T2" s="294"/>
      <c r="U2" s="294"/>
      <c r="V2" s="294"/>
      <c r="W2" s="294"/>
      <c r="X2" s="294"/>
      <c r="Y2" s="294"/>
      <c r="Z2" s="294"/>
    </row>
    <row r="3" spans="2:26" ht="12.6" customHeight="1">
      <c r="B3" s="118" t="s">
        <v>416</v>
      </c>
      <c r="C3" s="129" t="s">
        <v>423</v>
      </c>
      <c r="D3" s="119">
        <v>0.67800000000000005</v>
      </c>
      <c r="E3" s="119">
        <v>0.67200000000000004</v>
      </c>
      <c r="F3" s="119">
        <v>0.67700000000000005</v>
      </c>
      <c r="G3" s="119">
        <v>0.68</v>
      </c>
      <c r="H3" s="119">
        <v>0.7</v>
      </c>
      <c r="I3" s="119">
        <v>0.66800000000000004</v>
      </c>
      <c r="J3" s="119">
        <v>0.67600000000000005</v>
      </c>
      <c r="K3" s="119">
        <v>0.65900000000000003</v>
      </c>
      <c r="L3" s="119">
        <v>0.71699999999999997</v>
      </c>
      <c r="M3" s="119">
        <v>0.69599999999999995</v>
      </c>
      <c r="N3" s="119">
        <v>0.69499999999999995</v>
      </c>
      <c r="O3" s="119">
        <v>0.69399999999999995</v>
      </c>
      <c r="P3" s="119">
        <v>0.72799999999999998</v>
      </c>
      <c r="Q3" s="119">
        <v>0.71499999999999997</v>
      </c>
      <c r="R3" s="294"/>
      <c r="S3" s="294"/>
      <c r="T3" s="294"/>
      <c r="U3" s="294"/>
      <c r="V3" s="294"/>
      <c r="W3" s="294"/>
      <c r="X3" s="294"/>
      <c r="Y3" s="294"/>
      <c r="Z3" s="294"/>
    </row>
    <row r="4" spans="2:26" ht="12.6" customHeight="1">
      <c r="B4" s="118" t="s">
        <v>666</v>
      </c>
      <c r="C4" s="129" t="s">
        <v>667</v>
      </c>
      <c r="D4" s="120">
        <v>3.7400000000000003E-2</v>
      </c>
      <c r="E4" s="120">
        <v>3.78E-2</v>
      </c>
      <c r="F4" s="120">
        <v>3.7999999999999999E-2</v>
      </c>
      <c r="G4" s="120">
        <v>3.8300000000000001E-2</v>
      </c>
      <c r="H4" s="120">
        <v>3.95E-2</v>
      </c>
      <c r="I4" s="120">
        <v>3.85E-2</v>
      </c>
      <c r="J4" s="120">
        <v>3.7699999999999997E-2</v>
      </c>
      <c r="K4" s="120">
        <v>3.6600000000000001E-2</v>
      </c>
      <c r="L4" s="120">
        <v>3.4799999999999998E-2</v>
      </c>
      <c r="M4" s="120">
        <v>3.4799999999999998E-2</v>
      </c>
      <c r="N4" s="120">
        <v>3.5000000000000003E-2</v>
      </c>
      <c r="O4" s="120">
        <v>3.4599999999999999E-2</v>
      </c>
      <c r="P4" s="120">
        <v>3.32E-2</v>
      </c>
      <c r="Q4" s="120">
        <v>3.1E-2</v>
      </c>
      <c r="R4" s="294"/>
      <c r="S4" s="294"/>
      <c r="T4" s="294"/>
      <c r="U4" s="294"/>
      <c r="V4" s="294"/>
      <c r="W4" s="294"/>
      <c r="X4" s="294"/>
      <c r="Y4" s="294"/>
      <c r="Z4" s="294"/>
    </row>
    <row r="5" spans="2:26" ht="12.6" customHeight="1">
      <c r="B5" s="118" t="s">
        <v>417</v>
      </c>
      <c r="C5" s="129" t="s">
        <v>424</v>
      </c>
      <c r="D5" s="119">
        <v>0.25700000000000001</v>
      </c>
      <c r="E5" s="119">
        <v>0.255</v>
      </c>
      <c r="F5" s="119">
        <v>0.26</v>
      </c>
      <c r="G5" s="119">
        <v>0.25900000000000001</v>
      </c>
      <c r="H5" s="121">
        <v>0.25900000000000001</v>
      </c>
      <c r="I5" s="121">
        <v>0.25</v>
      </c>
      <c r="J5" s="121">
        <v>0.251</v>
      </c>
      <c r="K5" s="121">
        <v>0.23599999999999999</v>
      </c>
      <c r="L5" s="121">
        <v>0.23200000000000001</v>
      </c>
      <c r="M5" s="119">
        <v>0.22500000000000001</v>
      </c>
      <c r="N5" s="119">
        <v>0.224</v>
      </c>
      <c r="O5" s="121">
        <v>0.224</v>
      </c>
      <c r="P5" s="121">
        <v>0.23899999999999999</v>
      </c>
      <c r="Q5" s="121">
        <v>0.23799999999999999</v>
      </c>
      <c r="R5" s="294"/>
      <c r="S5" s="294"/>
      <c r="T5" s="294"/>
      <c r="U5" s="294"/>
      <c r="V5" s="294"/>
      <c r="W5" s="294"/>
      <c r="X5" s="294"/>
      <c r="Y5" s="294"/>
      <c r="Z5" s="294"/>
    </row>
    <row r="6" spans="2:26" ht="12.6" customHeight="1">
      <c r="B6" s="118" t="s">
        <v>418</v>
      </c>
      <c r="C6" s="129" t="s">
        <v>425</v>
      </c>
      <c r="D6" s="119">
        <v>0.95899999999999996</v>
      </c>
      <c r="E6" s="119">
        <v>0.96299999999999997</v>
      </c>
      <c r="F6" s="119">
        <v>0.95899999999999996</v>
      </c>
      <c r="G6" s="119">
        <v>0.96699999999999997</v>
      </c>
      <c r="H6" s="121">
        <v>0.96</v>
      </c>
      <c r="I6" s="121">
        <v>0.93600000000000005</v>
      </c>
      <c r="J6" s="121">
        <v>0.93500000000000005</v>
      </c>
      <c r="K6" s="121">
        <v>0.91900000000000004</v>
      </c>
      <c r="L6" s="121">
        <v>0.93899999999999995</v>
      </c>
      <c r="M6" s="119">
        <v>0.94</v>
      </c>
      <c r="N6" s="119">
        <v>0.95199999999999996</v>
      </c>
      <c r="O6" s="121">
        <v>0.91600000000000004</v>
      </c>
      <c r="P6" s="121">
        <v>0.93600000000000005</v>
      </c>
      <c r="Q6" s="121">
        <v>0.86</v>
      </c>
      <c r="R6" s="294"/>
      <c r="S6" s="294"/>
      <c r="T6" s="294"/>
      <c r="U6" s="294"/>
      <c r="V6" s="294"/>
      <c r="W6" s="294"/>
      <c r="X6" s="294"/>
      <c r="Y6" s="294"/>
      <c r="Z6" s="294"/>
    </row>
    <row r="7" spans="2:26" ht="12.6" customHeight="1">
      <c r="B7" s="118" t="s">
        <v>668</v>
      </c>
      <c r="C7" s="129" t="s">
        <v>669</v>
      </c>
      <c r="D7" s="119">
        <v>6.4000000000000001E-2</v>
      </c>
      <c r="E7" s="119">
        <v>5.8999999999999997E-2</v>
      </c>
      <c r="F7" s="119">
        <v>0.06</v>
      </c>
      <c r="G7" s="119">
        <v>5.8000000000000003E-2</v>
      </c>
      <c r="H7" s="121">
        <v>0.06</v>
      </c>
      <c r="I7" s="121">
        <v>5.8000000000000003E-2</v>
      </c>
      <c r="J7" s="121">
        <v>5.5E-2</v>
      </c>
      <c r="K7" s="121">
        <v>4.5999999999999999E-2</v>
      </c>
      <c r="L7" s="121">
        <v>4.8000000000000001E-2</v>
      </c>
      <c r="M7" s="119">
        <v>4.7E-2</v>
      </c>
      <c r="N7" s="119">
        <v>0.05</v>
      </c>
      <c r="O7" s="121">
        <v>5.1999999999999998E-2</v>
      </c>
      <c r="P7" s="121">
        <v>5.1999999999999998E-2</v>
      </c>
      <c r="Q7" s="121">
        <v>5.6000000000000001E-2</v>
      </c>
      <c r="R7" s="294"/>
      <c r="S7" s="294"/>
      <c r="T7" s="294"/>
      <c r="U7" s="294"/>
      <c r="V7" s="294"/>
      <c r="W7" s="294"/>
      <c r="X7" s="294"/>
      <c r="Y7" s="294"/>
      <c r="Z7" s="294"/>
    </row>
    <row r="8" spans="2:26" ht="12.6" customHeight="1">
      <c r="B8" s="118" t="s">
        <v>670</v>
      </c>
      <c r="C8" s="129" t="s">
        <v>671</v>
      </c>
      <c r="D8" s="119">
        <v>0.59199999999999997</v>
      </c>
      <c r="E8" s="119">
        <v>0.621</v>
      </c>
      <c r="F8" s="119">
        <v>0.628</v>
      </c>
      <c r="G8" s="119">
        <v>0.63100000000000001</v>
      </c>
      <c r="H8" s="121">
        <v>0.627</v>
      </c>
      <c r="I8" s="121">
        <v>0.63800000000000001</v>
      </c>
      <c r="J8" s="121">
        <v>0.63600000000000001</v>
      </c>
      <c r="K8" s="121">
        <v>0.50900000000000001</v>
      </c>
      <c r="L8" s="121">
        <v>0.52</v>
      </c>
      <c r="M8" s="119">
        <v>0.53600000000000003</v>
      </c>
      <c r="N8" s="119">
        <v>0.53400000000000003</v>
      </c>
      <c r="O8" s="121">
        <v>0.53800000000000003</v>
      </c>
      <c r="P8" s="121">
        <v>0.53900000000000003</v>
      </c>
      <c r="Q8" s="121">
        <v>0.54800000000000004</v>
      </c>
      <c r="R8" s="294"/>
      <c r="S8" s="294"/>
      <c r="T8" s="294"/>
      <c r="U8" s="294"/>
      <c r="V8" s="294"/>
      <c r="W8" s="294"/>
      <c r="X8" s="294"/>
      <c r="Y8" s="294"/>
      <c r="Z8" s="294"/>
    </row>
    <row r="9" spans="2:26" ht="12.6" customHeight="1">
      <c r="B9" s="118" t="s">
        <v>672</v>
      </c>
      <c r="C9" s="129" t="s">
        <v>673</v>
      </c>
      <c r="D9" s="120">
        <v>7.3000000000000001E-3</v>
      </c>
      <c r="E9" s="120">
        <v>6.6E-3</v>
      </c>
      <c r="F9" s="120">
        <v>6.4000000000000003E-3</v>
      </c>
      <c r="G9" s="120">
        <v>6.3E-3</v>
      </c>
      <c r="H9" s="122">
        <v>6.6E-3</v>
      </c>
      <c r="I9" s="122">
        <v>7.9000000000000008E-3</v>
      </c>
      <c r="J9" s="122">
        <v>8.0000000000000002E-3</v>
      </c>
      <c r="K9" s="122">
        <v>8.6E-3</v>
      </c>
      <c r="L9" s="122">
        <v>8.0999999999999996E-3</v>
      </c>
      <c r="M9" s="120">
        <v>8.8000000000000005E-3</v>
      </c>
      <c r="N9" s="120">
        <v>9.1999999999999998E-3</v>
      </c>
      <c r="O9" s="122">
        <v>8.5000000000000006E-3</v>
      </c>
      <c r="P9" s="122">
        <v>9.5999999999999992E-3</v>
      </c>
      <c r="Q9" s="122">
        <v>1.0999999999999999E-2</v>
      </c>
      <c r="R9" s="294"/>
      <c r="S9" s="294"/>
      <c r="T9" s="294"/>
      <c r="U9" s="294"/>
      <c r="V9" s="294"/>
      <c r="W9" s="294"/>
      <c r="X9" s="294"/>
      <c r="Y9" s="294"/>
      <c r="Z9" s="294"/>
    </row>
    <row r="10" spans="2:26" ht="12.6" customHeight="1">
      <c r="B10" s="118" t="s">
        <v>674</v>
      </c>
      <c r="C10" s="129" t="s">
        <v>675</v>
      </c>
      <c r="D10" s="119">
        <v>0.115</v>
      </c>
      <c r="E10" s="119">
        <v>0.11</v>
      </c>
      <c r="F10" s="119">
        <v>0.11700000000000001</v>
      </c>
      <c r="G10" s="119">
        <v>0.121</v>
      </c>
      <c r="H10" s="121">
        <v>0.113</v>
      </c>
      <c r="I10" s="121">
        <v>0.113</v>
      </c>
      <c r="J10" s="121">
        <v>0.11</v>
      </c>
      <c r="K10" s="121">
        <v>0.11899999999999999</v>
      </c>
      <c r="L10" s="121">
        <v>0.104</v>
      </c>
      <c r="M10" s="119">
        <v>0.10100000000000001</v>
      </c>
      <c r="N10" s="119">
        <v>0.11</v>
      </c>
      <c r="O10" s="121">
        <v>9.7000000000000003E-2</v>
      </c>
      <c r="P10" s="121">
        <v>8.5000000000000006E-2</v>
      </c>
      <c r="Q10" s="121">
        <v>7.0999999999999994E-2</v>
      </c>
      <c r="R10" s="294"/>
      <c r="S10" s="294"/>
      <c r="T10" s="294"/>
      <c r="U10" s="294"/>
      <c r="V10" s="294"/>
      <c r="W10" s="294"/>
      <c r="X10" s="294"/>
      <c r="Y10" s="294"/>
      <c r="Z10" s="294"/>
    </row>
    <row r="11" spans="2:26" ht="12.6" customHeight="1">
      <c r="B11" s="118" t="s">
        <v>676</v>
      </c>
      <c r="C11" s="129" t="s">
        <v>677</v>
      </c>
      <c r="D11" s="119">
        <v>0.13300000000000001</v>
      </c>
      <c r="E11" s="119">
        <v>0.128</v>
      </c>
      <c r="F11" s="119">
        <v>0.13700000000000001</v>
      </c>
      <c r="G11" s="119">
        <v>0.14199999999999999</v>
      </c>
      <c r="H11" s="121">
        <v>0.13300000000000001</v>
      </c>
      <c r="I11" s="121">
        <v>0.13300000000000001</v>
      </c>
      <c r="J11" s="121">
        <v>0.13</v>
      </c>
      <c r="K11" s="121">
        <v>0.14199999999999999</v>
      </c>
      <c r="L11" s="121">
        <v>0.124</v>
      </c>
      <c r="M11" s="119">
        <v>0.121</v>
      </c>
      <c r="N11" s="119">
        <v>0.13200000000000001</v>
      </c>
      <c r="O11" s="121">
        <v>0.11700000000000001</v>
      </c>
      <c r="P11" s="121">
        <v>0.10100000000000001</v>
      </c>
      <c r="Q11" s="121">
        <v>8.5999999999999993E-2</v>
      </c>
      <c r="R11" s="294"/>
      <c r="S11" s="294"/>
      <c r="T11" s="294"/>
      <c r="U11" s="294"/>
      <c r="V11" s="294"/>
      <c r="W11" s="294"/>
      <c r="X11" s="294"/>
      <c r="Y11" s="294"/>
      <c r="Z11" s="294"/>
    </row>
    <row r="12" spans="2:26" ht="12.6" customHeight="1">
      <c r="B12" s="118" t="s">
        <v>678</v>
      </c>
      <c r="C12" s="129" t="s">
        <v>679</v>
      </c>
      <c r="D12" s="119">
        <v>1.4E-2</v>
      </c>
      <c r="E12" s="119">
        <v>1.2999999999999999E-2</v>
      </c>
      <c r="F12" s="119">
        <v>1.4E-2</v>
      </c>
      <c r="G12" s="119">
        <v>1.4E-2</v>
      </c>
      <c r="H12" s="121">
        <v>1.4E-2</v>
      </c>
      <c r="I12" s="121">
        <v>1.2999999999999999E-2</v>
      </c>
      <c r="J12" s="121">
        <v>1.2999999999999999E-2</v>
      </c>
      <c r="K12" s="121">
        <v>1.2999999999999999E-2</v>
      </c>
      <c r="L12" s="121">
        <v>1.0999999999999999E-2</v>
      </c>
      <c r="M12" s="119">
        <v>1.0999999999999999E-2</v>
      </c>
      <c r="N12" s="119">
        <v>1.2E-2</v>
      </c>
      <c r="O12" s="121">
        <v>0.01</v>
      </c>
      <c r="P12" s="121">
        <v>8.9999999999999993E-3</v>
      </c>
      <c r="Q12" s="121">
        <v>8.0000000000000002E-3</v>
      </c>
      <c r="R12" s="294"/>
      <c r="S12" s="294"/>
      <c r="T12" s="294"/>
      <c r="U12" s="294"/>
      <c r="V12" s="294"/>
      <c r="W12" s="294"/>
      <c r="X12" s="294"/>
      <c r="Y12" s="294"/>
      <c r="Z12" s="294"/>
    </row>
    <row r="13" spans="2:26" ht="12.6" customHeight="1">
      <c r="B13" s="118" t="s">
        <v>680</v>
      </c>
      <c r="C13" s="129" t="s">
        <v>681</v>
      </c>
      <c r="D13" s="120">
        <v>0.15670000000000001</v>
      </c>
      <c r="E13" s="120">
        <v>0.1651</v>
      </c>
      <c r="F13" s="120">
        <v>0.16900000000000001</v>
      </c>
      <c r="G13" s="120">
        <v>0.16689999999999999</v>
      </c>
      <c r="H13" s="122">
        <v>0.16669999999999999</v>
      </c>
      <c r="I13" s="122">
        <v>0.17780000000000001</v>
      </c>
      <c r="J13" s="122">
        <v>0.17610000000000001</v>
      </c>
      <c r="K13" s="122">
        <v>0.1598</v>
      </c>
      <c r="L13" s="122">
        <v>0.16470000000000001</v>
      </c>
      <c r="M13" s="120">
        <v>0.16259999999999999</v>
      </c>
      <c r="N13" s="120">
        <v>0.16139999999999999</v>
      </c>
      <c r="O13" s="122">
        <v>0.17069999999999999</v>
      </c>
      <c r="P13" s="122">
        <v>0.16789999999999999</v>
      </c>
      <c r="Q13" s="122">
        <v>0.188</v>
      </c>
      <c r="R13" s="294"/>
      <c r="S13" s="294"/>
      <c r="T13" s="294"/>
      <c r="U13" s="294"/>
      <c r="V13" s="294"/>
      <c r="W13" s="294"/>
      <c r="X13" s="294"/>
      <c r="Y13" s="294"/>
      <c r="Z13" s="294"/>
    </row>
    <row r="14" spans="2:26" ht="12.6" customHeight="1">
      <c r="B14" s="118" t="s">
        <v>682</v>
      </c>
      <c r="C14" s="129" t="s">
        <v>683</v>
      </c>
      <c r="D14" s="120">
        <v>0.14699999999999999</v>
      </c>
      <c r="E14" s="120">
        <v>0.15529999999999999</v>
      </c>
      <c r="F14" s="120">
        <v>0.15920000000000001</v>
      </c>
      <c r="G14" s="120">
        <v>0.15279999999999999</v>
      </c>
      <c r="H14" s="120">
        <v>0.15310000000000001</v>
      </c>
      <c r="I14" s="120">
        <v>0.15629999999999999</v>
      </c>
      <c r="J14" s="120">
        <v>0.15509999999999999</v>
      </c>
      <c r="K14" s="120">
        <v>0.1411</v>
      </c>
      <c r="L14" s="120">
        <v>0.14630000000000001</v>
      </c>
      <c r="M14" s="120">
        <v>0.14449999999999999</v>
      </c>
      <c r="N14" s="120">
        <v>0.1431</v>
      </c>
      <c r="O14" s="120">
        <v>0.15210000000000001</v>
      </c>
      <c r="P14" s="120">
        <v>0.14910000000000001</v>
      </c>
      <c r="Q14" s="120">
        <v>0.16800000000000001</v>
      </c>
      <c r="R14" s="294"/>
      <c r="S14" s="294"/>
      <c r="T14" s="294"/>
      <c r="U14" s="294"/>
      <c r="V14" s="294"/>
      <c r="W14" s="294"/>
      <c r="X14" s="294"/>
      <c r="Y14" s="294"/>
      <c r="Z14" s="294"/>
    </row>
    <row r="15" spans="2:26" ht="12.6" customHeight="1">
      <c r="B15" s="118" t="s">
        <v>419</v>
      </c>
      <c r="C15" s="129" t="s">
        <v>426</v>
      </c>
      <c r="D15" s="123">
        <v>218.58</v>
      </c>
      <c r="E15" s="123">
        <v>220.65</v>
      </c>
      <c r="F15" s="123">
        <v>228</v>
      </c>
      <c r="G15" s="123">
        <v>234.86</v>
      </c>
      <c r="H15" s="123">
        <v>239.04</v>
      </c>
      <c r="I15" s="123">
        <v>241.21</v>
      </c>
      <c r="J15" s="123">
        <v>246.75</v>
      </c>
      <c r="K15" s="123">
        <v>260.51</v>
      </c>
      <c r="L15" s="123">
        <v>262.42</v>
      </c>
      <c r="M15" s="123">
        <v>250.07</v>
      </c>
      <c r="N15" s="123">
        <v>258.77999999999997</v>
      </c>
      <c r="O15" s="123">
        <v>264.27999999999997</v>
      </c>
      <c r="P15" s="123">
        <v>266.83999999999997</v>
      </c>
      <c r="Q15" s="123">
        <v>273.17</v>
      </c>
      <c r="R15" s="294"/>
      <c r="S15" s="294"/>
      <c r="T15" s="294"/>
      <c r="U15" s="294"/>
      <c r="V15" s="294"/>
      <c r="W15" s="294"/>
      <c r="X15" s="294"/>
      <c r="Y15" s="294"/>
      <c r="Z15" s="294"/>
    </row>
    <row r="16" spans="2:26" ht="13.5" customHeight="1" thickBot="1">
      <c r="B16" s="124" t="s">
        <v>684</v>
      </c>
      <c r="C16" s="124" t="s">
        <v>685</v>
      </c>
      <c r="D16" s="125">
        <v>4.5599999999999996</v>
      </c>
      <c r="E16" s="125">
        <v>11.09</v>
      </c>
      <c r="F16" s="125">
        <v>16.57</v>
      </c>
      <c r="G16" s="125">
        <v>22.15</v>
      </c>
      <c r="H16" s="125">
        <v>4.37</v>
      </c>
      <c r="I16" s="125">
        <v>10.85</v>
      </c>
      <c r="J16" s="125">
        <v>15.86</v>
      </c>
      <c r="K16" s="125">
        <v>23.7</v>
      </c>
      <c r="L16" s="125">
        <v>3.32</v>
      </c>
      <c r="M16" s="289">
        <v>9.16</v>
      </c>
      <c r="N16" s="289">
        <v>15.98</v>
      </c>
      <c r="O16" s="125">
        <v>20.95</v>
      </c>
      <c r="P16" s="125">
        <v>1.67</v>
      </c>
      <c r="Q16" s="125">
        <v>4.66</v>
      </c>
      <c r="R16" s="294"/>
      <c r="S16" s="294"/>
      <c r="T16" s="294"/>
      <c r="U16" s="294"/>
      <c r="V16" s="294"/>
      <c r="W16" s="294"/>
      <c r="X16" s="294"/>
      <c r="Y16" s="294"/>
      <c r="Z16" s="294"/>
    </row>
    <row r="17" spans="1:17" ht="13.5" customHeight="1">
      <c r="B17" s="126"/>
      <c r="C17" s="126"/>
      <c r="D17" s="127"/>
      <c r="E17" s="127"/>
      <c r="F17" s="127"/>
      <c r="G17" s="127"/>
      <c r="H17" s="127"/>
      <c r="I17" s="127"/>
      <c r="J17" s="127"/>
      <c r="K17" s="127"/>
      <c r="L17" s="127"/>
      <c r="M17" s="127"/>
      <c r="N17" s="127"/>
      <c r="O17" s="127"/>
      <c r="P17" s="127"/>
      <c r="Q17" s="127"/>
    </row>
    <row r="18" spans="1:17" ht="61.5" customHeight="1">
      <c r="A18" s="146" t="s">
        <v>431</v>
      </c>
      <c r="B18" s="243" t="s">
        <v>649</v>
      </c>
      <c r="C18" s="249" t="s">
        <v>650</v>
      </c>
      <c r="D18" s="115"/>
      <c r="G18" s="206"/>
      <c r="H18" s="206"/>
      <c r="I18" s="206"/>
      <c r="J18" s="206"/>
      <c r="K18" s="206"/>
      <c r="L18" s="206"/>
      <c r="M18" s="206"/>
      <c r="N18" s="206"/>
      <c r="O18" s="206"/>
      <c r="P18" s="206"/>
      <c r="Q18" s="206"/>
    </row>
    <row r="19" spans="1:17" ht="29.25">
      <c r="A19" s="146" t="s">
        <v>432</v>
      </c>
      <c r="B19" s="411" t="s">
        <v>652</v>
      </c>
      <c r="C19" s="411" t="s">
        <v>651</v>
      </c>
      <c r="I19" s="206"/>
      <c r="J19" s="206"/>
      <c r="K19" s="206"/>
      <c r="L19" s="206"/>
      <c r="M19" s="206"/>
      <c r="N19" s="206"/>
      <c r="O19" s="206"/>
      <c r="P19" s="206"/>
      <c r="Q19" s="206"/>
    </row>
    <row r="20" spans="1:17" ht="29.25">
      <c r="A20" s="146" t="s">
        <v>433</v>
      </c>
      <c r="B20" s="243" t="s">
        <v>653</v>
      </c>
      <c r="C20" s="411" t="s">
        <v>654</v>
      </c>
      <c r="I20" s="206"/>
      <c r="J20" s="206"/>
      <c r="K20" s="206"/>
      <c r="L20" s="206"/>
      <c r="M20" s="206"/>
      <c r="N20" s="206"/>
      <c r="O20" s="206"/>
      <c r="P20" s="206"/>
      <c r="Q20" s="206"/>
    </row>
    <row r="21" spans="1:17" ht="29.25">
      <c r="A21" s="146" t="s">
        <v>434</v>
      </c>
      <c r="B21" s="243" t="s">
        <v>550</v>
      </c>
      <c r="C21" s="249" t="s">
        <v>551</v>
      </c>
      <c r="I21" s="206"/>
      <c r="J21" s="206"/>
      <c r="K21" s="206"/>
      <c r="L21" s="206"/>
      <c r="M21" s="206"/>
      <c r="N21" s="206"/>
      <c r="O21" s="206"/>
      <c r="P21" s="206"/>
      <c r="Q21" s="206"/>
    </row>
    <row r="22" spans="1:17" ht="29.25">
      <c r="A22" s="146" t="s">
        <v>435</v>
      </c>
      <c r="B22" s="243" t="s">
        <v>436</v>
      </c>
      <c r="C22" s="249" t="s">
        <v>552</v>
      </c>
      <c r="D22" s="115"/>
      <c r="G22" s="206"/>
      <c r="H22" s="206"/>
      <c r="I22" s="206"/>
      <c r="J22" s="206"/>
      <c r="K22" s="206"/>
      <c r="L22" s="206"/>
      <c r="M22" s="206"/>
      <c r="N22" s="206"/>
      <c r="O22" s="206"/>
      <c r="P22" s="206"/>
      <c r="Q22" s="206"/>
    </row>
    <row r="23" spans="1:17" ht="48.75">
      <c r="A23" s="146" t="s">
        <v>437</v>
      </c>
      <c r="B23" s="243" t="s">
        <v>438</v>
      </c>
      <c r="C23" s="249" t="s">
        <v>553</v>
      </c>
      <c r="D23" s="115"/>
      <c r="G23" s="206"/>
      <c r="H23" s="206"/>
      <c r="I23" s="206"/>
      <c r="J23" s="206"/>
      <c r="K23" s="206"/>
      <c r="L23" s="206"/>
      <c r="M23" s="206"/>
      <c r="N23" s="206"/>
      <c r="O23" s="206"/>
      <c r="P23" s="206"/>
      <c r="Q23" s="206"/>
    </row>
    <row r="24" spans="1:17" ht="22.5" customHeight="1">
      <c r="A24" s="146" t="s">
        <v>439</v>
      </c>
      <c r="B24" s="243" t="s">
        <v>440</v>
      </c>
      <c r="C24" s="249" t="s">
        <v>554</v>
      </c>
      <c r="D24" s="115"/>
      <c r="G24" s="206"/>
      <c r="H24" s="206"/>
      <c r="I24" s="206"/>
      <c r="J24" s="206"/>
      <c r="K24" s="206"/>
      <c r="L24" s="206"/>
      <c r="M24" s="206"/>
      <c r="N24" s="206"/>
      <c r="O24" s="206"/>
      <c r="P24" s="206"/>
      <c r="Q24" s="206"/>
    </row>
    <row r="25" spans="1:17" ht="29.25">
      <c r="A25" s="146" t="s">
        <v>441</v>
      </c>
      <c r="B25" s="243" t="s">
        <v>442</v>
      </c>
      <c r="C25" s="249" t="s">
        <v>555</v>
      </c>
      <c r="D25" s="115"/>
      <c r="G25" s="206"/>
      <c r="H25" s="206"/>
      <c r="I25" s="206"/>
      <c r="J25" s="206"/>
      <c r="K25" s="206"/>
      <c r="L25" s="206"/>
      <c r="M25" s="206"/>
      <c r="N25" s="206"/>
      <c r="O25" s="206"/>
      <c r="P25" s="206"/>
      <c r="Q25" s="206"/>
    </row>
    <row r="26" spans="1:17" ht="19.5">
      <c r="A26" s="146" t="s">
        <v>443</v>
      </c>
      <c r="B26" s="243" t="s">
        <v>444</v>
      </c>
      <c r="C26" s="249" t="s">
        <v>556</v>
      </c>
      <c r="D26" s="115"/>
      <c r="G26" s="206"/>
      <c r="H26" s="206"/>
      <c r="I26" s="206"/>
      <c r="J26" s="206"/>
      <c r="K26" s="206"/>
      <c r="L26" s="206"/>
      <c r="M26" s="206"/>
      <c r="N26" s="206"/>
      <c r="O26" s="206"/>
      <c r="P26" s="206"/>
      <c r="Q26" s="206"/>
    </row>
    <row r="27" spans="1:17" ht="19.5">
      <c r="A27" s="146" t="s">
        <v>445</v>
      </c>
      <c r="B27" s="243" t="s">
        <v>655</v>
      </c>
      <c r="C27" s="249" t="s">
        <v>557</v>
      </c>
      <c r="D27" s="115"/>
      <c r="G27" s="206"/>
      <c r="H27" s="206"/>
      <c r="I27" s="206"/>
      <c r="J27" s="206"/>
      <c r="K27" s="206"/>
      <c r="L27" s="206"/>
      <c r="M27" s="206"/>
      <c r="N27" s="206"/>
      <c r="O27" s="206"/>
      <c r="P27" s="206"/>
      <c r="Q27" s="206"/>
    </row>
  </sheetData>
  <customSheetViews>
    <customSheetView guid="{8C910BC3-505E-4F07-BE1B-E6A1737C2DE9}" topLeftCell="H1">
      <selection activeCell="U6" sqref="U6"/>
      <pageMargins left="0.7" right="0.7" top="0.75" bottom="0.75" header="0.3" footer="0.3"/>
      <pageSetup paperSize="9" orientation="portrait" r:id="rId1"/>
    </customSheetView>
    <customSheetView guid="{9AF4A83C-CF57-4B40-8A74-6A0EA6C2FE5C}" showGridLines="0" topLeftCell="D1">
      <selection activeCell="K23" sqref="K23"/>
      <pageMargins left="0.7" right="0.7" top="0.75" bottom="0.75" header="0.3" footer="0.3"/>
      <pageSetup paperSize="9" orientation="portrait" r:id="rId2"/>
    </customSheetView>
    <customSheetView guid="{8DA78CF1-615A-4626-9893-6751995631A4}" showGridLines="0" topLeftCell="L1">
      <selection activeCell="P17" sqref="P17"/>
      <pageMargins left="0.7" right="0.7" top="0.75" bottom="0.75" header="0.3" footer="0.3"/>
      <pageSetup paperSize="9" orientation="portrait" r:id="rId3"/>
    </customSheetView>
    <customSheetView guid="{57267270-6A97-4850-9DB6-FE6B399379AA}" showGridLines="0">
      <selection activeCell="C27" sqref="C27"/>
      <pageMargins left="0.7" right="0.7" top="0.75" bottom="0.75" header="0.3" footer="0.3"/>
      <pageSetup paperSize="9" orientation="portrait" r:id="rId4"/>
    </customSheetView>
    <customSheetView guid="{12F8D032-8143-430B-8DFF-852E8796C402}" showGridLines="0" topLeftCell="A13">
      <selection activeCell="B18" sqref="B18"/>
      <pageMargins left="0.7" right="0.7" top="0.75" bottom="0.75" header="0.3" footer="0.3"/>
      <pageSetup paperSize="9" orientation="portrait" r:id="rId5"/>
    </customSheetView>
    <customSheetView guid="{687A4863-1825-4D63-B732-E76682E6DE4F}" showGridLines="0">
      <selection activeCell="B37" sqref="B37"/>
      <pageMargins left="0.7" right="0.7" top="0.75" bottom="0.75" header="0.3" footer="0.3"/>
      <pageSetup paperSize="9" orientation="portrait" r:id="rId6"/>
    </customSheetView>
    <customSheetView guid="{25FAB884-5E17-4008-8139-33D910C7DEFE}">
      <selection activeCell="F20" sqref="F20"/>
      <pageMargins left="0.7" right="0.7" top="0.75" bottom="0.75" header="0.3" footer="0.3"/>
      <pageSetup paperSize="9" orientation="portrait" r:id="rId7"/>
    </customSheetView>
    <customSheetView guid="{899D69CD-4B7E-42BC-9944-5BD922EB798C}">
      <selection activeCell="F20" sqref="F20"/>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workbookViewId="0">
      <selection activeCell="T24" sqref="T24"/>
    </sheetView>
  </sheetViews>
  <sheetFormatPr defaultColWidth="9.140625" defaultRowHeight="16.5"/>
  <cols>
    <col min="1" max="1" width="1.5703125" style="133" customWidth="1"/>
    <col min="2" max="2" width="4.42578125" style="133" customWidth="1"/>
    <col min="3" max="3" width="39.85546875" style="133" customWidth="1"/>
    <col min="4" max="4" width="38.140625" style="133" customWidth="1"/>
    <col min="5" max="5" width="6.85546875" style="133" bestFit="1" customWidth="1"/>
    <col min="6" max="6" width="6.85546875" style="133" customWidth="1"/>
    <col min="7" max="7" width="16.85546875" style="141" customWidth="1"/>
    <col min="8" max="10" width="16.85546875" style="133" customWidth="1"/>
    <col min="11" max="11" width="16.85546875" style="141" customWidth="1"/>
    <col min="12" max="20" width="16.85546875" style="133" customWidth="1"/>
    <col min="21" max="21" width="11.5703125" style="133" customWidth="1"/>
    <col min="22" max="16384" width="9.140625" style="133"/>
  </cols>
  <sheetData>
    <row r="1" spans="3:28" ht="12" customHeight="1">
      <c r="C1" s="136"/>
      <c r="D1" s="136"/>
      <c r="E1" s="136"/>
      <c r="F1" s="136"/>
      <c r="G1" s="140"/>
      <c r="H1" s="140"/>
      <c r="I1" s="140"/>
      <c r="J1" s="140"/>
      <c r="K1" s="140"/>
      <c r="L1" s="140"/>
      <c r="M1" s="140"/>
      <c r="N1" s="140"/>
      <c r="O1" s="140"/>
      <c r="P1" s="140"/>
      <c r="Q1" s="140"/>
      <c r="R1" s="140"/>
      <c r="S1" s="140"/>
      <c r="T1" s="140"/>
    </row>
    <row r="2" spans="3:28" ht="26.25" customHeight="1">
      <c r="C2" s="131" t="s">
        <v>448</v>
      </c>
      <c r="D2" s="131" t="s">
        <v>458</v>
      </c>
      <c r="E2" s="131"/>
      <c r="F2" s="131"/>
      <c r="G2" s="132"/>
      <c r="H2" s="131"/>
      <c r="I2" s="131"/>
      <c r="J2" s="131"/>
      <c r="K2" s="132"/>
      <c r="L2" s="131"/>
      <c r="M2" s="131"/>
      <c r="N2" s="131"/>
      <c r="O2" s="131"/>
      <c r="P2" s="131"/>
      <c r="Q2" s="131"/>
      <c r="R2" s="131"/>
      <c r="S2" s="131"/>
      <c r="T2" s="131"/>
    </row>
    <row r="3" spans="3:28" ht="15.75" customHeight="1" thickBot="1">
      <c r="C3" s="134" t="s">
        <v>449</v>
      </c>
      <c r="D3" s="134" t="s">
        <v>459</v>
      </c>
      <c r="E3" s="134"/>
      <c r="F3" s="134"/>
      <c r="G3" s="218" t="s">
        <v>480</v>
      </c>
      <c r="H3" s="218" t="s">
        <v>166</v>
      </c>
      <c r="I3" s="218" t="s">
        <v>167</v>
      </c>
      <c r="J3" s="218" t="s">
        <v>469</v>
      </c>
      <c r="K3" s="218" t="s">
        <v>447</v>
      </c>
      <c r="L3" s="218" t="s">
        <v>170</v>
      </c>
      <c r="M3" s="218" t="s">
        <v>171</v>
      </c>
      <c r="N3" s="218" t="s">
        <v>468</v>
      </c>
      <c r="O3" s="218" t="s">
        <v>446</v>
      </c>
      <c r="P3" s="135" t="s">
        <v>582</v>
      </c>
      <c r="Q3" s="135" t="s">
        <v>612</v>
      </c>
      <c r="R3" s="135" t="s">
        <v>647</v>
      </c>
      <c r="S3" s="439">
        <v>43921</v>
      </c>
      <c r="T3" s="439">
        <v>44012</v>
      </c>
    </row>
    <row r="4" spans="3:28" ht="12" customHeight="1">
      <c r="C4" s="136" t="s">
        <v>564</v>
      </c>
      <c r="D4" s="136" t="s">
        <v>565</v>
      </c>
      <c r="E4" s="137" t="s">
        <v>474</v>
      </c>
      <c r="F4" s="137" t="s">
        <v>476</v>
      </c>
      <c r="G4" s="144">
        <v>3212</v>
      </c>
      <c r="H4" s="144">
        <v>3253</v>
      </c>
      <c r="I4" s="144">
        <v>3314</v>
      </c>
      <c r="J4" s="144">
        <v>3388</v>
      </c>
      <c r="K4" s="144">
        <v>3452</v>
      </c>
      <c r="L4" s="144">
        <v>3526</v>
      </c>
      <c r="M4" s="144">
        <v>3601</v>
      </c>
      <c r="N4" s="144">
        <v>4019</v>
      </c>
      <c r="O4" s="144">
        <v>4126</v>
      </c>
      <c r="P4" s="144">
        <v>4229</v>
      </c>
      <c r="Q4" s="144">
        <v>4293</v>
      </c>
      <c r="R4" s="144">
        <v>4424</v>
      </c>
      <c r="S4" s="144">
        <v>3988</v>
      </c>
      <c r="T4" s="144">
        <v>4056</v>
      </c>
      <c r="V4" s="295"/>
      <c r="W4" s="295"/>
      <c r="X4" s="295"/>
      <c r="Y4" s="295"/>
      <c r="Z4" s="295"/>
      <c r="AA4" s="295"/>
      <c r="AB4" s="295"/>
    </row>
    <row r="5" spans="3:28" ht="12" customHeight="1">
      <c r="C5" s="239" t="s">
        <v>562</v>
      </c>
      <c r="D5" s="136" t="s">
        <v>563</v>
      </c>
      <c r="E5" s="137" t="s">
        <v>475</v>
      </c>
      <c r="F5" s="137" t="s">
        <v>476</v>
      </c>
      <c r="G5" s="144">
        <v>2002</v>
      </c>
      <c r="H5" s="144">
        <v>2007</v>
      </c>
      <c r="I5" s="144">
        <v>2017</v>
      </c>
      <c r="J5" s="144">
        <v>2056</v>
      </c>
      <c r="K5" s="144">
        <v>2111</v>
      </c>
      <c r="L5" s="144">
        <v>2136</v>
      </c>
      <c r="M5" s="144">
        <v>2175</v>
      </c>
      <c r="N5" s="144">
        <v>2345</v>
      </c>
      <c r="O5" s="144">
        <v>2401</v>
      </c>
      <c r="P5" s="144">
        <v>2408</v>
      </c>
      <c r="Q5" s="144">
        <v>2459</v>
      </c>
      <c r="R5" s="144">
        <v>2510</v>
      </c>
      <c r="S5" s="144">
        <v>2607</v>
      </c>
      <c r="T5" s="144">
        <v>2635</v>
      </c>
      <c r="V5" s="295"/>
      <c r="W5" s="295"/>
      <c r="X5" s="295"/>
      <c r="Y5" s="295"/>
      <c r="Z5" s="295"/>
      <c r="AA5" s="295"/>
      <c r="AB5" s="295"/>
    </row>
    <row r="6" spans="3:28" ht="12" customHeight="1">
      <c r="C6" s="136" t="s">
        <v>572</v>
      </c>
      <c r="D6" s="136" t="s">
        <v>573</v>
      </c>
      <c r="E6" s="137" t="s">
        <v>475</v>
      </c>
      <c r="F6" s="137" t="s">
        <v>476</v>
      </c>
      <c r="G6" s="144">
        <v>909</v>
      </c>
      <c r="H6" s="144">
        <v>963</v>
      </c>
      <c r="I6" s="144">
        <v>1015</v>
      </c>
      <c r="J6" s="144">
        <v>1094</v>
      </c>
      <c r="K6" s="144">
        <v>1139</v>
      </c>
      <c r="L6" s="144">
        <v>1183</v>
      </c>
      <c r="M6" s="144">
        <v>1244</v>
      </c>
      <c r="N6" s="144">
        <v>1337</v>
      </c>
      <c r="O6" s="144">
        <v>1400</v>
      </c>
      <c r="P6" s="144">
        <v>1461</v>
      </c>
      <c r="Q6" s="144">
        <v>1527</v>
      </c>
      <c r="R6" s="144">
        <v>1577</v>
      </c>
      <c r="S6" s="144">
        <v>1647</v>
      </c>
      <c r="T6" s="144">
        <v>1703</v>
      </c>
      <c r="V6" s="295"/>
      <c r="W6" s="295"/>
      <c r="X6" s="295"/>
      <c r="Y6" s="295"/>
      <c r="Z6" s="295"/>
      <c r="AA6" s="295"/>
      <c r="AB6" s="295"/>
    </row>
    <row r="7" spans="3:28" ht="10.5" customHeight="1">
      <c r="C7" s="207" t="s">
        <v>450</v>
      </c>
      <c r="D7" s="207" t="s">
        <v>460</v>
      </c>
      <c r="E7" s="208" t="s">
        <v>475</v>
      </c>
      <c r="F7" s="208" t="s">
        <v>476</v>
      </c>
      <c r="G7" s="215">
        <v>3470</v>
      </c>
      <c r="H7" s="215">
        <v>3471</v>
      </c>
      <c r="I7" s="215">
        <v>3538</v>
      </c>
      <c r="J7" s="215">
        <v>3624</v>
      </c>
      <c r="K7" s="215">
        <v>3630</v>
      </c>
      <c r="L7" s="215">
        <v>3694</v>
      </c>
      <c r="M7" s="215">
        <v>3761</v>
      </c>
      <c r="N7" s="215">
        <v>3981</v>
      </c>
      <c r="O7" s="215">
        <v>4082</v>
      </c>
      <c r="P7" s="288">
        <v>4054</v>
      </c>
      <c r="Q7" s="288">
        <v>4136</v>
      </c>
      <c r="R7" s="288">
        <v>4163</v>
      </c>
      <c r="S7" s="288">
        <v>4214</v>
      </c>
      <c r="T7" s="288">
        <v>4231</v>
      </c>
      <c r="V7" s="295"/>
      <c r="W7" s="295"/>
      <c r="X7" s="295"/>
      <c r="Y7" s="295"/>
      <c r="Z7" s="295"/>
      <c r="AA7" s="295"/>
      <c r="AB7" s="295"/>
    </row>
    <row r="8" spans="3:28" ht="10.5" customHeight="1">
      <c r="C8" s="138" t="s">
        <v>451</v>
      </c>
      <c r="D8" s="138" t="s">
        <v>461</v>
      </c>
      <c r="E8" s="139" t="s">
        <v>474</v>
      </c>
      <c r="F8" s="139" t="s">
        <v>476</v>
      </c>
      <c r="G8" s="147">
        <v>1225</v>
      </c>
      <c r="H8" s="147">
        <v>1233</v>
      </c>
      <c r="I8" s="147">
        <v>1257</v>
      </c>
      <c r="J8" s="147">
        <v>1271</v>
      </c>
      <c r="K8" s="147">
        <v>1272</v>
      </c>
      <c r="L8" s="147">
        <v>1273</v>
      </c>
      <c r="M8" s="147">
        <v>1279</v>
      </c>
      <c r="N8" s="147">
        <v>1325</v>
      </c>
      <c r="O8" s="147">
        <v>1331</v>
      </c>
      <c r="P8" s="216">
        <v>1302</v>
      </c>
      <c r="Q8" s="216">
        <v>1289</v>
      </c>
      <c r="R8" s="216">
        <v>1270</v>
      </c>
      <c r="S8" s="216">
        <v>1243</v>
      </c>
      <c r="T8" s="216">
        <v>1237</v>
      </c>
      <c r="V8" s="295"/>
      <c r="W8" s="295"/>
      <c r="X8" s="295"/>
      <c r="Y8" s="295"/>
      <c r="Z8" s="295"/>
      <c r="AA8" s="295"/>
      <c r="AB8" s="295"/>
    </row>
    <row r="9" spans="3:28" ht="12" customHeight="1">
      <c r="C9" s="136" t="s">
        <v>452</v>
      </c>
      <c r="D9" s="136" t="s">
        <v>462</v>
      </c>
      <c r="E9" s="137" t="s">
        <v>474</v>
      </c>
      <c r="F9" s="137" t="s">
        <v>476</v>
      </c>
      <c r="G9" s="144">
        <v>6387</v>
      </c>
      <c r="H9" s="144">
        <v>6402</v>
      </c>
      <c r="I9" s="144">
        <v>6353</v>
      </c>
      <c r="J9" s="144">
        <v>6454</v>
      </c>
      <c r="K9" s="144">
        <v>6487</v>
      </c>
      <c r="L9" s="144">
        <v>6532</v>
      </c>
      <c r="M9" s="144">
        <v>6539</v>
      </c>
      <c r="N9" s="144">
        <v>6956</v>
      </c>
      <c r="O9" s="144">
        <v>6995</v>
      </c>
      <c r="P9" s="144">
        <v>7049</v>
      </c>
      <c r="Q9" s="144">
        <v>7151</v>
      </c>
      <c r="R9" s="144">
        <v>7247</v>
      </c>
      <c r="S9" s="144">
        <v>7215</v>
      </c>
      <c r="T9" s="144">
        <v>7164</v>
      </c>
      <c r="V9" s="295"/>
      <c r="W9" s="295"/>
      <c r="X9" s="295"/>
      <c r="Y9" s="295"/>
      <c r="Z9" s="295"/>
      <c r="AA9" s="295"/>
      <c r="AB9" s="295"/>
    </row>
    <row r="10" spans="3:28" ht="12" customHeight="1">
      <c r="C10" s="209" t="s">
        <v>477</v>
      </c>
      <c r="D10" s="209" t="s">
        <v>478</v>
      </c>
      <c r="E10" s="210" t="s">
        <v>474</v>
      </c>
      <c r="F10" s="210" t="s">
        <v>476</v>
      </c>
      <c r="G10" s="216">
        <v>3935</v>
      </c>
      <c r="H10" s="216">
        <v>3977</v>
      </c>
      <c r="I10" s="216">
        <v>3916</v>
      </c>
      <c r="J10" s="216">
        <v>3954</v>
      </c>
      <c r="K10" s="216">
        <v>3993</v>
      </c>
      <c r="L10" s="216">
        <v>4050</v>
      </c>
      <c r="M10" s="216">
        <v>4103</v>
      </c>
      <c r="N10" s="216">
        <v>4459</v>
      </c>
      <c r="O10" s="216">
        <v>4490</v>
      </c>
      <c r="P10" s="216">
        <v>4535</v>
      </c>
      <c r="Q10" s="216">
        <v>4598</v>
      </c>
      <c r="R10" s="216">
        <v>4643</v>
      </c>
      <c r="S10" s="216">
        <v>4720</v>
      </c>
      <c r="T10" s="216">
        <v>4765</v>
      </c>
      <c r="V10" s="295"/>
      <c r="W10" s="295"/>
      <c r="X10" s="295"/>
      <c r="Y10" s="295"/>
      <c r="Z10" s="295"/>
      <c r="AA10" s="295"/>
      <c r="AB10" s="295"/>
    </row>
    <row r="11" spans="3:28" ht="12" customHeight="1">
      <c r="C11" s="136" t="s">
        <v>453</v>
      </c>
      <c r="D11" s="136" t="s">
        <v>463</v>
      </c>
      <c r="E11" s="137" t="s">
        <v>454</v>
      </c>
      <c r="F11" s="137" t="s">
        <v>464</v>
      </c>
      <c r="G11" s="144">
        <v>792</v>
      </c>
      <c r="H11" s="144">
        <v>759</v>
      </c>
      <c r="I11" s="144">
        <v>752</v>
      </c>
      <c r="J11" s="144">
        <v>735</v>
      </c>
      <c r="K11" s="144">
        <v>720</v>
      </c>
      <c r="L11" s="144">
        <v>693</v>
      </c>
      <c r="M11" s="144">
        <v>673</v>
      </c>
      <c r="N11" s="144">
        <v>764</v>
      </c>
      <c r="O11" s="144">
        <v>723</v>
      </c>
      <c r="P11" s="144">
        <v>682</v>
      </c>
      <c r="Q11" s="144">
        <v>675</v>
      </c>
      <c r="R11" s="144">
        <v>655</v>
      </c>
      <c r="S11" s="144">
        <v>629</v>
      </c>
      <c r="T11" s="144">
        <v>584</v>
      </c>
      <c r="V11" s="295"/>
      <c r="W11" s="295"/>
      <c r="X11" s="295"/>
      <c r="Y11" s="295"/>
      <c r="Z11" s="295"/>
      <c r="AA11" s="295"/>
      <c r="AB11" s="295"/>
    </row>
    <row r="12" spans="3:28" ht="12" customHeight="1">
      <c r="C12" s="136" t="s">
        <v>455</v>
      </c>
      <c r="D12" s="136" t="s">
        <v>465</v>
      </c>
      <c r="E12" s="137" t="s">
        <v>454</v>
      </c>
      <c r="F12" s="137" t="s">
        <v>464</v>
      </c>
      <c r="G12" s="144">
        <v>260</v>
      </c>
      <c r="H12" s="144">
        <v>265</v>
      </c>
      <c r="I12" s="144">
        <v>262</v>
      </c>
      <c r="J12" s="144">
        <v>262</v>
      </c>
      <c r="K12" s="144">
        <v>276</v>
      </c>
      <c r="L12" s="144">
        <v>281</v>
      </c>
      <c r="M12" s="144">
        <v>289</v>
      </c>
      <c r="N12" s="144">
        <v>293</v>
      </c>
      <c r="O12" s="144">
        <v>297</v>
      </c>
      <c r="P12" s="144">
        <v>306</v>
      </c>
      <c r="Q12" s="144">
        <v>310</v>
      </c>
      <c r="R12" s="144">
        <v>317</v>
      </c>
      <c r="S12" s="144">
        <v>327</v>
      </c>
      <c r="T12" s="144">
        <v>369</v>
      </c>
      <c r="V12" s="295"/>
      <c r="W12" s="295"/>
      <c r="X12" s="295"/>
      <c r="Y12" s="295"/>
      <c r="Z12" s="295"/>
      <c r="AA12" s="295"/>
      <c r="AB12" s="295"/>
    </row>
    <row r="13" spans="3:28" ht="12" customHeight="1">
      <c r="C13" s="136" t="s">
        <v>686</v>
      </c>
      <c r="D13" s="136" t="s">
        <v>687</v>
      </c>
      <c r="E13" s="137" t="s">
        <v>454</v>
      </c>
      <c r="F13" s="137" t="s">
        <v>464</v>
      </c>
      <c r="G13" s="144"/>
      <c r="H13" s="144"/>
      <c r="I13" s="144"/>
      <c r="J13" s="144"/>
      <c r="K13" s="144"/>
      <c r="L13" s="144"/>
      <c r="M13" s="144"/>
      <c r="N13" s="144"/>
      <c r="O13" s="144"/>
      <c r="P13" s="144"/>
      <c r="Q13" s="144"/>
      <c r="R13" s="144">
        <v>10</v>
      </c>
      <c r="S13" s="144">
        <v>11</v>
      </c>
      <c r="T13" s="144">
        <v>11</v>
      </c>
      <c r="V13" s="295"/>
      <c r="W13" s="295"/>
      <c r="X13" s="295"/>
      <c r="Y13" s="295"/>
      <c r="Z13" s="295"/>
      <c r="AA13" s="295"/>
      <c r="AB13" s="295"/>
    </row>
    <row r="14" spans="3:28" ht="12" customHeight="1">
      <c r="C14" s="209" t="s">
        <v>470</v>
      </c>
      <c r="D14" s="209" t="s">
        <v>479</v>
      </c>
      <c r="E14" s="210" t="s">
        <v>471</v>
      </c>
      <c r="F14" s="210" t="s">
        <v>472</v>
      </c>
      <c r="G14" s="216">
        <v>1753</v>
      </c>
      <c r="H14" s="216">
        <v>1741</v>
      </c>
      <c r="I14" s="216">
        <v>1726</v>
      </c>
      <c r="J14" s="216">
        <v>1732</v>
      </c>
      <c r="K14" s="216">
        <v>1744</v>
      </c>
      <c r="L14" s="216">
        <v>1739</v>
      </c>
      <c r="M14" s="216">
        <v>1725</v>
      </c>
      <c r="N14" s="216">
        <v>1762</v>
      </c>
      <c r="O14" s="216">
        <v>1746</v>
      </c>
      <c r="P14" s="216">
        <v>1726</v>
      </c>
      <c r="Q14" s="216">
        <v>1716</v>
      </c>
      <c r="R14" s="216">
        <v>1700</v>
      </c>
      <c r="S14" s="216">
        <v>1697</v>
      </c>
      <c r="T14" s="216">
        <v>1682</v>
      </c>
      <c r="V14" s="295"/>
      <c r="W14" s="295"/>
      <c r="X14" s="295"/>
      <c r="Y14" s="295"/>
      <c r="Z14" s="295"/>
      <c r="AA14" s="295"/>
      <c r="AB14" s="295"/>
    </row>
    <row r="15" spans="3:28" ht="15.6" customHeight="1">
      <c r="C15" s="211" t="s">
        <v>456</v>
      </c>
      <c r="D15" s="212" t="s">
        <v>466</v>
      </c>
      <c r="E15" s="213" t="s">
        <v>457</v>
      </c>
      <c r="F15" s="214" t="s">
        <v>467</v>
      </c>
      <c r="G15" s="217">
        <v>14699</v>
      </c>
      <c r="H15" s="217">
        <v>14558</v>
      </c>
      <c r="I15" s="217">
        <v>14473</v>
      </c>
      <c r="J15" s="217">
        <v>14383</v>
      </c>
      <c r="K15" s="217">
        <v>14330</v>
      </c>
      <c r="L15" s="217">
        <v>14286</v>
      </c>
      <c r="M15" s="217">
        <v>14030</v>
      </c>
      <c r="N15" s="217">
        <v>15347</v>
      </c>
      <c r="O15" s="217">
        <v>14642</v>
      </c>
      <c r="P15" s="216">
        <v>14058</v>
      </c>
      <c r="Q15" s="216">
        <v>13630</v>
      </c>
      <c r="R15" s="216">
        <v>13642</v>
      </c>
      <c r="S15" s="216">
        <v>13383</v>
      </c>
      <c r="T15" s="216">
        <v>13201</v>
      </c>
      <c r="V15" s="295"/>
      <c r="W15" s="295"/>
      <c r="X15" s="295"/>
      <c r="Y15" s="295"/>
      <c r="Z15" s="295"/>
      <c r="AA15" s="295"/>
      <c r="AB15" s="295"/>
    </row>
    <row r="16" spans="3:28" ht="12.95" customHeight="1" thickBot="1">
      <c r="C16" s="134" t="s">
        <v>537</v>
      </c>
      <c r="D16" s="134" t="s">
        <v>538</v>
      </c>
      <c r="E16" s="134"/>
      <c r="F16" s="134"/>
      <c r="G16" s="218" t="s">
        <v>480</v>
      </c>
      <c r="H16" s="218" t="s">
        <v>166</v>
      </c>
      <c r="I16" s="218" t="s">
        <v>167</v>
      </c>
      <c r="J16" s="218" t="s">
        <v>469</v>
      </c>
      <c r="K16" s="218" t="s">
        <v>447</v>
      </c>
      <c r="L16" s="218" t="s">
        <v>170</v>
      </c>
      <c r="M16" s="218" t="s">
        <v>171</v>
      </c>
      <c r="N16" s="218" t="s">
        <v>468</v>
      </c>
      <c r="O16" s="218" t="s">
        <v>446</v>
      </c>
      <c r="P16" s="218" t="s">
        <v>582</v>
      </c>
      <c r="Q16" s="218" t="s">
        <v>612</v>
      </c>
      <c r="R16" s="218" t="s">
        <v>612</v>
      </c>
      <c r="S16" s="440">
        <f>S3</f>
        <v>43921</v>
      </c>
      <c r="T16" s="440">
        <v>44012</v>
      </c>
      <c r="V16" s="295"/>
      <c r="W16" s="295"/>
      <c r="X16" s="295"/>
      <c r="Y16" s="295"/>
      <c r="Z16" s="295"/>
      <c r="AA16" s="295"/>
      <c r="AB16" s="295"/>
    </row>
    <row r="17" spans="1:28" ht="12" customHeight="1">
      <c r="C17" s="143" t="s">
        <v>688</v>
      </c>
      <c r="D17" s="143" t="s">
        <v>689</v>
      </c>
      <c r="E17" s="139" t="s">
        <v>539</v>
      </c>
      <c r="F17" s="139" t="s">
        <v>540</v>
      </c>
      <c r="G17" s="147">
        <v>14019968</v>
      </c>
      <c r="H17" s="147">
        <v>14869743</v>
      </c>
      <c r="I17" s="147">
        <v>15566830</v>
      </c>
      <c r="J17" s="147">
        <v>15996843</v>
      </c>
      <c r="K17" s="147">
        <v>16431222</v>
      </c>
      <c r="L17" s="147">
        <v>16329736</v>
      </c>
      <c r="M17" s="147">
        <v>16199060</v>
      </c>
      <c r="N17" s="147">
        <v>15057490</v>
      </c>
      <c r="O17" s="147">
        <v>15380567</v>
      </c>
      <c r="P17" s="147">
        <v>15840643</v>
      </c>
      <c r="Q17" s="147">
        <v>16319225</v>
      </c>
      <c r="R17" s="147">
        <v>16919956</v>
      </c>
      <c r="S17" s="147">
        <v>12020262</v>
      </c>
      <c r="T17" s="147">
        <v>13064578</v>
      </c>
      <c r="V17" s="295"/>
      <c r="W17" s="295"/>
      <c r="X17" s="295"/>
      <c r="Y17" s="295"/>
      <c r="Z17" s="295"/>
      <c r="AA17" s="295"/>
      <c r="AB17" s="295"/>
    </row>
    <row r="18" spans="1:28">
      <c r="C18" s="142"/>
      <c r="D18" s="142"/>
      <c r="E18" s="142"/>
      <c r="F18" s="142"/>
      <c r="G18" s="220"/>
      <c r="H18" s="220"/>
      <c r="I18" s="220"/>
      <c r="J18" s="220"/>
      <c r="K18" s="220"/>
      <c r="L18" s="220"/>
      <c r="M18" s="220"/>
      <c r="N18" s="220"/>
      <c r="O18" s="220"/>
      <c r="P18" s="220"/>
      <c r="Q18" s="220"/>
      <c r="R18" s="220"/>
      <c r="S18" s="220"/>
      <c r="T18" s="220"/>
    </row>
    <row r="19" spans="1:28" ht="19.5">
      <c r="A19" s="240"/>
      <c r="B19" s="241" t="s">
        <v>561</v>
      </c>
      <c r="C19" s="242" t="s">
        <v>566</v>
      </c>
      <c r="D19" s="248" t="s">
        <v>567</v>
      </c>
      <c r="G19" s="219"/>
      <c r="H19" s="219"/>
      <c r="I19" s="219"/>
      <c r="J19" s="219"/>
      <c r="K19" s="219"/>
      <c r="L19" s="219"/>
      <c r="M19" s="219"/>
      <c r="N19" s="219"/>
      <c r="O19" s="219"/>
    </row>
    <row r="20" spans="1:28" ht="29.25">
      <c r="A20" s="240"/>
      <c r="B20" s="241" t="s">
        <v>560</v>
      </c>
      <c r="C20" s="242" t="s">
        <v>568</v>
      </c>
      <c r="D20" s="248" t="s">
        <v>569</v>
      </c>
      <c r="G20" s="219"/>
      <c r="H20" s="219"/>
      <c r="I20" s="219"/>
      <c r="J20" s="219"/>
      <c r="K20" s="219"/>
      <c r="L20" s="219"/>
      <c r="M20" s="219"/>
      <c r="N20" s="219"/>
      <c r="O20" s="219"/>
    </row>
    <row r="21" spans="1:28" ht="12" customHeight="1">
      <c r="B21" s="241" t="s">
        <v>433</v>
      </c>
      <c r="C21" s="242" t="s">
        <v>690</v>
      </c>
      <c r="D21" s="248" t="s">
        <v>691</v>
      </c>
      <c r="G21" s="219"/>
      <c r="H21" s="219"/>
      <c r="I21" s="219"/>
      <c r="J21" s="219"/>
      <c r="K21" s="219"/>
      <c r="L21" s="219"/>
      <c r="M21" s="219"/>
      <c r="N21" s="219"/>
      <c r="O21" s="219"/>
    </row>
    <row r="22" spans="1:28" ht="12" customHeight="1">
      <c r="B22" s="241" t="s">
        <v>434</v>
      </c>
      <c r="C22" s="242" t="s">
        <v>570</v>
      </c>
      <c r="D22" s="248" t="s">
        <v>571</v>
      </c>
      <c r="H22" s="145"/>
      <c r="K22" s="145"/>
      <c r="L22" s="145"/>
      <c r="N22" s="145"/>
      <c r="O22" s="145"/>
      <c r="P22" s="145"/>
      <c r="Q22" s="145"/>
      <c r="R22" s="145"/>
      <c r="S22" s="145"/>
      <c r="T22" s="145"/>
    </row>
    <row r="23" spans="1:28">
      <c r="C23" s="136"/>
      <c r="D23" s="136"/>
      <c r="E23" s="137"/>
      <c r="F23" s="137"/>
      <c r="G23" s="144"/>
      <c r="H23" s="144"/>
      <c r="I23" s="144"/>
      <c r="J23" s="144"/>
      <c r="K23" s="144"/>
      <c r="L23" s="144"/>
      <c r="M23" s="144"/>
      <c r="N23" s="144"/>
      <c r="O23" s="144"/>
      <c r="P23" s="144"/>
      <c r="Q23" s="144"/>
      <c r="R23" s="144"/>
      <c r="S23" s="144"/>
      <c r="T23" s="144"/>
    </row>
  </sheetData>
  <customSheetViews>
    <customSheetView guid="{8C910BC3-505E-4F07-BE1B-E6A1737C2DE9}" fitToPage="1">
      <selection activeCell="T24" sqref="T24"/>
      <pageMargins left="0.7" right="0.7" top="0.75" bottom="0.75" header="0.3" footer="0.3"/>
      <pageSetup paperSize="9" scale="37" fitToHeight="0" orientation="landscape" r:id="rId1"/>
    </customSheetView>
    <customSheetView guid="{9AF4A83C-CF57-4B40-8A74-6A0EA6C2FE5C}" showGridLines="0" fitToPage="1" topLeftCell="D1">
      <selection activeCell="D32" sqref="D32"/>
      <pageMargins left="0.7" right="0.7" top="0.75" bottom="0.75" header="0.3" footer="0.3"/>
      <pageSetup paperSize="9" scale="37" fitToHeight="0" orientation="landscape" r:id="rId2"/>
    </customSheetView>
    <customSheetView guid="{8DA78CF1-615A-4626-9893-6751995631A4}" showGridLines="0" fitToPage="1" topLeftCell="N1">
      <selection activeCell="S13" sqref="S13"/>
      <pageMargins left="0.7" right="0.7" top="0.75" bottom="0.75" header="0.3" footer="0.3"/>
      <pageSetup paperSize="9" scale="37" fitToHeight="0" orientation="landscape" r:id="rId3"/>
    </customSheetView>
    <customSheetView guid="{57267270-6A97-4850-9DB6-FE6B399379AA}" showGridLines="0" fitToPage="1" topLeftCell="B1">
      <selection activeCell="C32" sqref="C32"/>
      <pageMargins left="0.7" right="0.7" top="0.75" bottom="0.75" header="0.3" footer="0.3"/>
      <pageSetup paperSize="9" scale="37" fitToHeight="0" orientation="landscape" r:id="rId4"/>
    </customSheetView>
    <customSheetView guid="{12F8D032-8143-430B-8DFF-852E8796C402}" showGridLines="0" fitToPage="1" topLeftCell="B1">
      <selection activeCell="D20" sqref="D20"/>
      <pageMargins left="0.7" right="0.7" top="0.75" bottom="0.75" header="0.3" footer="0.3"/>
      <pageSetup paperSize="9" scale="37" fitToHeight="0" orientation="landscape" r:id="rId5"/>
    </customSheetView>
    <customSheetView guid="{687A4863-1825-4D63-B732-E76682E6DE4F}" showGridLines="0" fitToPage="1" topLeftCell="C1">
      <selection activeCell="H28" sqref="H28"/>
      <pageMargins left="0.7" right="0.7" top="0.75" bottom="0.75" header="0.3" footer="0.3"/>
      <pageSetup paperSize="9" scale="37" fitToHeight="0" orientation="landscape" r:id="rId6"/>
    </customSheetView>
    <customSheetView guid="{25FAB884-5E17-4008-8139-33D910C7DEFE}" fitToPage="1">
      <selection activeCell="P14" sqref="P14"/>
      <pageMargins left="0.7" right="0.7" top="0.75" bottom="0.75" header="0.3" footer="0.3"/>
      <pageSetup paperSize="9" scale="37" fitToHeight="0" orientation="landscape" r:id="rId7"/>
    </customSheetView>
    <customSheetView guid="{899D69CD-4B7E-42BC-9944-5BD922EB798C}" fitToPage="1">
      <selection activeCell="P14" sqref="P14"/>
      <pageMargins left="0.7" right="0.7" top="0.75" bottom="0.75" header="0.3" footer="0.3"/>
      <pageSetup paperSize="9" scale="37" fitToHeight="0" orientation="landscape" r:id="rId8"/>
    </customSheetView>
  </customSheetViews>
  <pageMargins left="0.7" right="0.7" top="0.75" bottom="0.75" header="0.3" footer="0.3"/>
  <pageSetup paperSize="9" scale="37" fitToHeight="0" orientation="landscape"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7"/>
  <sheetViews>
    <sheetView workbookViewId="0">
      <selection activeCell="K9" sqref="K9"/>
    </sheetView>
  </sheetViews>
  <sheetFormatPr defaultRowHeight="15"/>
  <cols>
    <col min="1" max="1" width="56.140625" style="3" bestFit="1" customWidth="1"/>
    <col min="2" max="2" width="55" style="3" bestFit="1" customWidth="1"/>
    <col min="3" max="6" width="10.85546875" style="3" bestFit="1" customWidth="1"/>
    <col min="7" max="8" width="11" style="3" customWidth="1"/>
    <col min="9" max="9" width="11.7109375" style="3" customWidth="1"/>
    <col min="10" max="16384" width="9.140625" style="3"/>
  </cols>
  <sheetData>
    <row r="2" spans="1:9" s="90" customFormat="1" ht="15.75" thickBot="1">
      <c r="A2" s="44" t="s">
        <v>541</v>
      </c>
      <c r="B2" s="44" t="s">
        <v>542</v>
      </c>
      <c r="C2" s="52" t="s">
        <v>172</v>
      </c>
      <c r="D2" s="52" t="s">
        <v>584</v>
      </c>
      <c r="E2" s="54" t="s">
        <v>585</v>
      </c>
      <c r="F2" s="54" t="s">
        <v>610</v>
      </c>
      <c r="G2" s="54" t="s">
        <v>646</v>
      </c>
      <c r="H2" s="54">
        <v>43921</v>
      </c>
      <c r="I2" s="54">
        <v>44012</v>
      </c>
    </row>
    <row r="3" spans="1:9" s="90" customFormat="1">
      <c r="A3" s="221" t="s">
        <v>543</v>
      </c>
      <c r="B3" s="221" t="s">
        <v>481</v>
      </c>
      <c r="C3" s="222"/>
      <c r="D3" s="222"/>
      <c r="E3" s="222"/>
      <c r="F3" s="222"/>
      <c r="G3" s="222"/>
      <c r="H3" s="222"/>
      <c r="I3" s="222"/>
    </row>
    <row r="4" spans="1:9" s="90" customFormat="1">
      <c r="A4" s="223" t="s">
        <v>544</v>
      </c>
      <c r="B4" s="223" t="s">
        <v>178</v>
      </c>
      <c r="C4" s="224">
        <v>127863304</v>
      </c>
      <c r="D4" s="224">
        <v>128673847</v>
      </c>
      <c r="E4" s="224">
        <v>130272454</v>
      </c>
      <c r="F4" s="224">
        <v>132561589</v>
      </c>
      <c r="G4" s="224">
        <v>132377036</v>
      </c>
      <c r="H4" s="224">
        <v>136527701</v>
      </c>
      <c r="I4" s="224">
        <v>130427157</v>
      </c>
    </row>
    <row r="5" spans="1:9" s="90" customFormat="1">
      <c r="A5" s="225" t="s">
        <v>545</v>
      </c>
      <c r="B5" s="225" t="s">
        <v>558</v>
      </c>
      <c r="C5" s="226">
        <v>-564638</v>
      </c>
      <c r="D5" s="226">
        <v>-557472</v>
      </c>
      <c r="E5" s="226">
        <v>-552330</v>
      </c>
      <c r="F5" s="226">
        <v>-574167</v>
      </c>
      <c r="G5" s="226">
        <v>-571396</v>
      </c>
      <c r="H5" s="226">
        <v>-561675</v>
      </c>
      <c r="I5" s="226">
        <v>-564395</v>
      </c>
    </row>
    <row r="6" spans="1:9" s="90" customFormat="1">
      <c r="A6" s="227" t="s">
        <v>332</v>
      </c>
      <c r="B6" s="227" t="s">
        <v>326</v>
      </c>
      <c r="C6" s="228"/>
      <c r="D6" s="228"/>
      <c r="E6" s="228"/>
      <c r="F6" s="228"/>
      <c r="G6" s="228"/>
      <c r="H6" s="228"/>
      <c r="I6" s="228"/>
    </row>
    <row r="7" spans="1:9" s="90" customFormat="1">
      <c r="A7" s="223" t="s">
        <v>544</v>
      </c>
      <c r="B7" s="223" t="s">
        <v>178</v>
      </c>
      <c r="C7" s="224">
        <v>5696092</v>
      </c>
      <c r="D7" s="224">
        <v>6093723</v>
      </c>
      <c r="E7" s="224">
        <v>6783875</v>
      </c>
      <c r="F7" s="224">
        <v>6863173</v>
      </c>
      <c r="G7" s="224">
        <v>6546106</v>
      </c>
      <c r="H7" s="224">
        <v>6762337</v>
      </c>
      <c r="I7" s="224">
        <v>7674190</v>
      </c>
    </row>
    <row r="8" spans="1:9" s="90" customFormat="1">
      <c r="A8" s="225" t="s">
        <v>545</v>
      </c>
      <c r="B8" s="225" t="s">
        <v>558</v>
      </c>
      <c r="C8" s="226">
        <v>-530276</v>
      </c>
      <c r="D8" s="226">
        <v>-552727</v>
      </c>
      <c r="E8" s="226">
        <v>-615669</v>
      </c>
      <c r="F8" s="226">
        <v>-639951</v>
      </c>
      <c r="G8" s="226">
        <v>-582541</v>
      </c>
      <c r="H8" s="226">
        <v>-741693</v>
      </c>
      <c r="I8" s="226">
        <v>-817540</v>
      </c>
    </row>
    <row r="9" spans="1:9" s="90" customFormat="1">
      <c r="A9" s="227" t="s">
        <v>333</v>
      </c>
      <c r="B9" s="227" t="s">
        <v>327</v>
      </c>
      <c r="C9" s="228"/>
      <c r="D9" s="228"/>
      <c r="E9" s="228"/>
      <c r="F9" s="228"/>
      <c r="G9" s="228"/>
      <c r="H9" s="228"/>
      <c r="I9" s="228"/>
    </row>
    <row r="10" spans="1:9" s="90" customFormat="1">
      <c r="A10" s="223" t="s">
        <v>544</v>
      </c>
      <c r="B10" s="223" t="s">
        <v>178</v>
      </c>
      <c r="C10" s="224">
        <v>5703661</v>
      </c>
      <c r="D10" s="224">
        <v>6091077</v>
      </c>
      <c r="E10" s="224">
        <v>6095285</v>
      </c>
      <c r="F10" s="224">
        <v>6539299</v>
      </c>
      <c r="G10" s="224">
        <v>6834385</v>
      </c>
      <c r="H10" s="224">
        <v>7142136</v>
      </c>
      <c r="I10" s="224">
        <v>7506574</v>
      </c>
    </row>
    <row r="11" spans="1:9" s="90" customFormat="1">
      <c r="A11" s="225" t="s">
        <v>545</v>
      </c>
      <c r="B11" s="225" t="s">
        <v>558</v>
      </c>
      <c r="C11" s="226">
        <v>-3236293</v>
      </c>
      <c r="D11" s="226">
        <v>-3480014</v>
      </c>
      <c r="E11" s="226">
        <v>-3562717</v>
      </c>
      <c r="F11" s="226">
        <v>-3751732</v>
      </c>
      <c r="G11" s="226">
        <v>-3886229</v>
      </c>
      <c r="H11" s="226">
        <v>-4043474</v>
      </c>
      <c r="I11" s="226">
        <v>-4288048</v>
      </c>
    </row>
    <row r="12" spans="1:9" s="90" customFormat="1">
      <c r="A12" s="227" t="s">
        <v>473</v>
      </c>
      <c r="B12" s="227" t="s">
        <v>473</v>
      </c>
      <c r="C12" s="228"/>
      <c r="D12" s="228"/>
      <c r="E12" s="228"/>
      <c r="F12" s="228"/>
      <c r="G12" s="228"/>
      <c r="H12" s="228"/>
      <c r="I12" s="228"/>
    </row>
    <row r="13" spans="1:9" s="90" customFormat="1">
      <c r="A13" s="223" t="s">
        <v>544</v>
      </c>
      <c r="B13" s="223" t="s">
        <v>178</v>
      </c>
      <c r="C13" s="224">
        <v>764562</v>
      </c>
      <c r="D13" s="224">
        <v>738455</v>
      </c>
      <c r="E13" s="224">
        <v>720352</v>
      </c>
      <c r="F13" s="224">
        <v>768655</v>
      </c>
      <c r="G13" s="224">
        <v>769208</v>
      </c>
      <c r="H13" s="224">
        <v>756701</v>
      </c>
      <c r="I13" s="224">
        <v>723074</v>
      </c>
    </row>
    <row r="14" spans="1:9" s="90" customFormat="1" ht="15.75" thickBot="1">
      <c r="A14" s="229" t="s">
        <v>545</v>
      </c>
      <c r="B14" s="229" t="s">
        <v>558</v>
      </c>
      <c r="C14" s="230">
        <v>-53115</v>
      </c>
      <c r="D14" s="230">
        <v>-74297</v>
      </c>
      <c r="E14" s="230">
        <v>-89355</v>
      </c>
      <c r="F14" s="230">
        <v>-151498</v>
      </c>
      <c r="G14" s="230">
        <v>-204198</v>
      </c>
      <c r="H14" s="230">
        <v>-216716</v>
      </c>
      <c r="I14" s="230">
        <v>-224036</v>
      </c>
    </row>
    <row r="15" spans="1:9" s="90" customFormat="1">
      <c r="A15" s="231" t="s">
        <v>546</v>
      </c>
      <c r="B15" s="231" t="s">
        <v>547</v>
      </c>
      <c r="C15" s="232">
        <v>140027619</v>
      </c>
      <c r="D15" s="232">
        <v>141597102</v>
      </c>
      <c r="E15" s="232">
        <v>143871966</v>
      </c>
      <c r="F15" s="232">
        <f>F13+F10+F7+F4</f>
        <v>146732716</v>
      </c>
      <c r="G15" s="232">
        <f>G13+G10+G7+G4</f>
        <v>146526735</v>
      </c>
      <c r="H15" s="232">
        <v>151188875</v>
      </c>
      <c r="I15" s="232">
        <v>146330995</v>
      </c>
    </row>
    <row r="16" spans="1:9" s="90" customFormat="1">
      <c r="A16" s="233" t="s">
        <v>545</v>
      </c>
      <c r="B16" s="234" t="s">
        <v>559</v>
      </c>
      <c r="C16" s="235">
        <v>-4384322</v>
      </c>
      <c r="D16" s="235">
        <v>-4664510</v>
      </c>
      <c r="E16" s="235">
        <v>-4820071</v>
      </c>
      <c r="F16" s="235">
        <f>F14+F11+F8+F5</f>
        <v>-5117348</v>
      </c>
      <c r="G16" s="235">
        <f>G14+G11+G8+G5</f>
        <v>-5244364</v>
      </c>
      <c r="H16" s="235">
        <v>-5563558</v>
      </c>
      <c r="I16" s="235">
        <v>-5894019</v>
      </c>
    </row>
    <row r="17" spans="1:9" s="90" customFormat="1" ht="18" customHeight="1" thickBot="1">
      <c r="A17" s="236" t="s">
        <v>548</v>
      </c>
      <c r="B17" s="237" t="s">
        <v>549</v>
      </c>
      <c r="C17" s="238">
        <v>135643297</v>
      </c>
      <c r="D17" s="238">
        <v>136932592</v>
      </c>
      <c r="E17" s="238">
        <v>139051895</v>
      </c>
      <c r="F17" s="238">
        <f>SUM(F15:F16)</f>
        <v>141615368</v>
      </c>
      <c r="G17" s="238">
        <f>SUM(G15:G16)</f>
        <v>141282371</v>
      </c>
      <c r="H17" s="238">
        <v>145625317</v>
      </c>
      <c r="I17" s="238">
        <v>140436976</v>
      </c>
    </row>
  </sheetData>
  <customSheetViews>
    <customSheetView guid="{8C910BC3-505E-4F07-BE1B-E6A1737C2DE9}" fitToPage="1">
      <selection activeCell="K9" sqref="K9"/>
      <pageMargins left="0.7" right="0.7" top="0.75" bottom="0.75" header="0.3" footer="0.3"/>
      <pageSetup paperSize="9" scale="85" fitToHeight="0" orientation="landscape" r:id="rId1"/>
    </customSheetView>
    <customSheetView guid="{9AF4A83C-CF57-4B40-8A74-6A0EA6C2FE5C}" showGridLines="0">
      <selection activeCell="B26" sqref="B26"/>
      <pageMargins left="0.7" right="0.7" top="0.75" bottom="0.75" header="0.3" footer="0.3"/>
    </customSheetView>
    <customSheetView guid="{8DA78CF1-615A-4626-9893-6751995631A4}" showGridLines="0" topLeftCell="C1">
      <selection activeCell="J11" sqref="J11"/>
      <pageMargins left="0.7" right="0.7" top="0.75" bottom="0.75" header="0.3" footer="0.3"/>
    </customSheetView>
    <customSheetView guid="{57267270-6A97-4850-9DB6-FE6B399379AA}" showGridLines="0">
      <selection activeCell="B26" sqref="B26"/>
      <pageMargins left="0.7" right="0.7" top="0.75" bottom="0.75" header="0.3" footer="0.3"/>
    </customSheetView>
    <customSheetView guid="{12F8D032-8143-430B-8DFF-852E8796C402}" showGridLines="0">
      <selection activeCell="B24" sqref="B24"/>
      <pageMargins left="0.7" right="0.7" top="0.75" bottom="0.75" header="0.3" footer="0.3"/>
    </customSheetView>
    <customSheetView guid="{687A4863-1825-4D63-B732-E76682E6DE4F}" showGridLines="0">
      <selection activeCell="B25" sqref="B25"/>
      <pageMargins left="0.7" right="0.7" top="0.75" bottom="0.75" header="0.3" footer="0.3"/>
    </customSheetView>
    <customSheetView guid="{25FAB884-5E17-4008-8139-33D910C7DEFE}" fitToPage="1">
      <selection activeCell="G33" sqref="G33"/>
      <pageMargins left="0.7" right="0.7" top="0.75" bottom="0.75" header="0.3" footer="0.3"/>
      <pageSetup paperSize="9" scale="85" fitToHeight="0" orientation="landscape" r:id="rId2"/>
    </customSheetView>
    <customSheetView guid="{899D69CD-4B7E-42BC-9944-5BD922EB798C}" fitToPage="1">
      <selection activeCell="F16" sqref="F16"/>
      <pageMargins left="0.7" right="0.7" top="0.75" bottom="0.75" header="0.3" footer="0.3"/>
      <pageSetup paperSize="9" scale="85" fitToHeight="0" orientation="landscape" r:id="rId3"/>
    </customSheetView>
  </customSheetViews>
  <pageMargins left="0.7" right="0.7" top="0.75" bottom="0.75" header="0.3" footer="0.3"/>
  <pageSetup paperSize="9" scale="85" fitToHeight="0"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2"/>
  <sheetViews>
    <sheetView topLeftCell="C1" zoomScaleNormal="100" zoomScaleSheetLayoutView="90" workbookViewId="0">
      <pane xSplit="1" ySplit="1" topLeftCell="D26" activePane="bottomRight" state="frozen"/>
      <selection activeCell="C1" sqref="C1"/>
      <selection pane="topRight" activeCell="D1" sqref="D1"/>
      <selection pane="bottomLeft" activeCell="C2" sqref="C2"/>
      <selection pane="bottomRight" activeCell="AL41" sqref="AL41"/>
    </sheetView>
  </sheetViews>
  <sheetFormatPr defaultColWidth="9.85546875" defaultRowHeight="14.25"/>
  <cols>
    <col min="1" max="1" width="5.140625" style="6" customWidth="1"/>
    <col min="2" max="2" width="55.42578125" style="6" customWidth="1"/>
    <col min="3" max="3" width="52.42578125" style="6" customWidth="1"/>
    <col min="4" max="18" width="13.42578125" style="6" customWidth="1"/>
    <col min="19" max="16384" width="9.85546875" style="6"/>
  </cols>
  <sheetData>
    <row r="1" spans="2:18" s="21" customFormat="1" ht="32.25" customHeight="1" thickBot="1">
      <c r="B1" s="4" t="s">
        <v>337</v>
      </c>
      <c r="C1" s="4" t="s">
        <v>316</v>
      </c>
      <c r="D1" s="257" t="s">
        <v>165</v>
      </c>
      <c r="E1" s="257" t="s">
        <v>166</v>
      </c>
      <c r="F1" s="257" t="s">
        <v>167</v>
      </c>
      <c r="G1" s="257" t="s">
        <v>168</v>
      </c>
      <c r="H1" s="331">
        <v>43101</v>
      </c>
      <c r="I1" s="257" t="s">
        <v>169</v>
      </c>
      <c r="J1" s="257" t="s">
        <v>170</v>
      </c>
      <c r="K1" s="257" t="s">
        <v>171</v>
      </c>
      <c r="L1" s="258">
        <v>43465</v>
      </c>
      <c r="M1" s="281">
        <v>43555</v>
      </c>
      <c r="N1" s="258">
        <v>43646</v>
      </c>
      <c r="O1" s="258">
        <v>43738</v>
      </c>
      <c r="P1" s="258">
        <v>43830</v>
      </c>
      <c r="Q1" s="331">
        <v>43921</v>
      </c>
      <c r="R1" s="331">
        <v>44012</v>
      </c>
    </row>
    <row r="2" spans="2:18" ht="15" customHeight="1">
      <c r="B2" s="22" t="s">
        <v>61</v>
      </c>
      <c r="C2" s="22" t="s">
        <v>16</v>
      </c>
    </row>
    <row r="3" spans="2:18" ht="15" customHeight="1">
      <c r="B3" s="8" t="s">
        <v>108</v>
      </c>
      <c r="C3" s="8" t="s">
        <v>47</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row>
    <row r="4" spans="2:18" ht="15" customHeight="1">
      <c r="B4" s="8" t="s">
        <v>62</v>
      </c>
      <c r="C4" s="8" t="s">
        <v>17</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row>
    <row r="5" spans="2:18" ht="25.9" customHeight="1">
      <c r="B5" s="8" t="s">
        <v>63</v>
      </c>
      <c r="C5" s="8" t="s">
        <v>18</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row>
    <row r="6" spans="2:18" ht="15" customHeight="1">
      <c r="B6" s="8" t="s">
        <v>129</v>
      </c>
      <c r="C6" s="8" t="s">
        <v>335</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row>
    <row r="7" spans="2:18" ht="15" customHeight="1">
      <c r="B7" s="8" t="s">
        <v>125</v>
      </c>
      <c r="C7" s="8" t="s">
        <v>127</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row>
    <row r="8" spans="2:18" ht="15" customHeight="1">
      <c r="B8" s="8" t="s">
        <v>147</v>
      </c>
      <c r="C8" s="8" t="s">
        <v>148</v>
      </c>
      <c r="D8" s="9">
        <v>0</v>
      </c>
      <c r="E8" s="9">
        <v>0</v>
      </c>
      <c r="F8" s="9">
        <v>0</v>
      </c>
      <c r="G8" s="9">
        <v>0</v>
      </c>
      <c r="H8" s="9">
        <v>0</v>
      </c>
      <c r="I8" s="9">
        <v>0</v>
      </c>
      <c r="J8" s="9">
        <v>0</v>
      </c>
      <c r="K8" s="9"/>
      <c r="L8" s="9">
        <v>366751</v>
      </c>
      <c r="M8" s="9">
        <v>392279</v>
      </c>
      <c r="N8" s="9">
        <v>419535</v>
      </c>
      <c r="O8" s="9">
        <v>984048</v>
      </c>
      <c r="P8" s="9">
        <v>923811</v>
      </c>
      <c r="Q8" s="9">
        <v>946418</v>
      </c>
      <c r="R8" s="9">
        <v>1135482</v>
      </c>
    </row>
    <row r="9" spans="2:18" ht="15" customHeight="1">
      <c r="B9" s="8" t="s">
        <v>126</v>
      </c>
      <c r="C9" s="8" t="s">
        <v>128</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row>
    <row r="10" spans="2:18" ht="15" customHeight="1">
      <c r="B10" s="8" t="s">
        <v>103</v>
      </c>
      <c r="C10" s="8" t="s">
        <v>104</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c r="Q10" s="9">
        <v>1160328</v>
      </c>
      <c r="R10" s="9">
        <v>2169867</v>
      </c>
    </row>
    <row r="11" spans="2:18" ht="15" customHeight="1">
      <c r="B11" s="8" t="s">
        <v>107</v>
      </c>
      <c r="C11" s="8" t="s">
        <v>263</v>
      </c>
      <c r="D11" s="9">
        <v>25090751</v>
      </c>
      <c r="E11" s="9">
        <v>25072507</v>
      </c>
      <c r="F11" s="9">
        <v>25926495</v>
      </c>
      <c r="G11" s="9">
        <v>26905088</v>
      </c>
      <c r="H11" s="9"/>
      <c r="I11" s="9">
        <v>0</v>
      </c>
      <c r="J11" s="9">
        <v>0</v>
      </c>
      <c r="K11" s="9">
        <v>0</v>
      </c>
      <c r="L11" s="9">
        <v>0</v>
      </c>
      <c r="M11" s="9">
        <v>0</v>
      </c>
      <c r="N11" s="9">
        <v>0</v>
      </c>
      <c r="O11" s="9">
        <v>0</v>
      </c>
      <c r="P11" s="9">
        <v>0</v>
      </c>
      <c r="Q11" s="9">
        <v>0</v>
      </c>
      <c r="R11" s="9">
        <v>0</v>
      </c>
    </row>
    <row r="12" spans="2:18" ht="15" customHeight="1">
      <c r="B12" s="8" t="s">
        <v>130</v>
      </c>
      <c r="C12" s="8" t="s">
        <v>131</v>
      </c>
      <c r="D12" s="9">
        <v>0</v>
      </c>
      <c r="E12" s="9">
        <v>0</v>
      </c>
      <c r="F12" s="9">
        <v>0</v>
      </c>
      <c r="G12" s="9">
        <v>0</v>
      </c>
      <c r="H12" s="9">
        <v>26889994</v>
      </c>
      <c r="I12" s="9">
        <v>27661682</v>
      </c>
      <c r="J12" s="9">
        <v>33527451</v>
      </c>
      <c r="K12" s="9">
        <v>33986072</v>
      </c>
      <c r="L12" s="9">
        <v>37844506</v>
      </c>
      <c r="M12" s="9">
        <v>37976558</v>
      </c>
      <c r="N12" s="9">
        <v>38081452</v>
      </c>
      <c r="O12" s="9">
        <v>37581667</v>
      </c>
      <c r="P12" s="9">
        <v>41328134</v>
      </c>
      <c r="Q12" s="9">
        <v>41193093</v>
      </c>
      <c r="R12" s="9">
        <v>56806942</v>
      </c>
    </row>
    <row r="13" spans="2:18" ht="29.45" customHeight="1">
      <c r="B13" s="8" t="s">
        <v>163</v>
      </c>
      <c r="C13" s="8" t="s">
        <v>264</v>
      </c>
      <c r="D13" s="9">
        <v>0</v>
      </c>
      <c r="E13" s="9">
        <v>0</v>
      </c>
      <c r="F13" s="9">
        <v>0</v>
      </c>
      <c r="G13" s="9">
        <v>0</v>
      </c>
      <c r="H13" s="9">
        <v>25984209</v>
      </c>
      <c r="I13" s="9">
        <v>26750860</v>
      </c>
      <c r="J13" s="9">
        <v>32565132</v>
      </c>
      <c r="K13" s="9">
        <v>33013402</v>
      </c>
      <c r="L13" s="9">
        <v>36886457</v>
      </c>
      <c r="M13" s="9">
        <v>36994963</v>
      </c>
      <c r="N13" s="9">
        <v>37097116</v>
      </c>
      <c r="O13" s="9">
        <v>36585574</v>
      </c>
      <c r="P13" s="9">
        <v>40248937</v>
      </c>
      <c r="Q13" s="9">
        <v>40130536</v>
      </c>
      <c r="R13" s="9">
        <v>55799648</v>
      </c>
    </row>
    <row r="14" spans="2:18" ht="27" customHeight="1">
      <c r="B14" s="8" t="s">
        <v>145</v>
      </c>
      <c r="C14" s="8" t="s">
        <v>265</v>
      </c>
      <c r="D14" s="9">
        <v>0</v>
      </c>
      <c r="E14" s="9">
        <v>0</v>
      </c>
      <c r="F14" s="9">
        <v>0</v>
      </c>
      <c r="G14" s="9">
        <v>0</v>
      </c>
      <c r="H14" s="9">
        <v>93165</v>
      </c>
      <c r="I14" s="9">
        <v>99238</v>
      </c>
      <c r="J14" s="9">
        <v>118746</v>
      </c>
      <c r="K14" s="9">
        <v>131330</v>
      </c>
      <c r="L14" s="9">
        <v>136511</v>
      </c>
      <c r="M14" s="9">
        <v>163878</v>
      </c>
      <c r="N14" s="9">
        <v>177035</v>
      </c>
      <c r="O14" s="9">
        <v>187335</v>
      </c>
      <c r="P14" s="9">
        <v>194285</v>
      </c>
      <c r="Q14" s="9">
        <v>181321</v>
      </c>
      <c r="R14" s="9">
        <v>205854</v>
      </c>
    </row>
    <row r="15" spans="2:18" ht="27" customHeight="1">
      <c r="B15" s="8" t="s">
        <v>164</v>
      </c>
      <c r="C15" s="8" t="s">
        <v>266</v>
      </c>
      <c r="D15" s="9">
        <v>0</v>
      </c>
      <c r="E15" s="9">
        <v>0</v>
      </c>
      <c r="F15" s="9">
        <v>0</v>
      </c>
      <c r="G15" s="9">
        <v>0</v>
      </c>
      <c r="H15" s="9">
        <v>812620</v>
      </c>
      <c r="I15" s="9">
        <v>811584</v>
      </c>
      <c r="J15" s="9">
        <v>843573</v>
      </c>
      <c r="K15" s="9">
        <v>841340</v>
      </c>
      <c r="L15" s="9">
        <v>821538</v>
      </c>
      <c r="M15" s="9">
        <v>817717</v>
      </c>
      <c r="N15" s="9">
        <v>807301</v>
      </c>
      <c r="O15" s="9">
        <v>808758</v>
      </c>
      <c r="P15" s="9">
        <v>884912</v>
      </c>
      <c r="Q15" s="9">
        <v>881236</v>
      </c>
      <c r="R15" s="9">
        <v>801440</v>
      </c>
    </row>
    <row r="16" spans="2:18" ht="15" customHeight="1">
      <c r="B16" s="8" t="s">
        <v>616</v>
      </c>
      <c r="C16" s="8" t="s">
        <v>617</v>
      </c>
      <c r="D16" s="9">
        <v>1551683</v>
      </c>
      <c r="E16" s="9">
        <v>3255921</v>
      </c>
      <c r="F16" s="9">
        <v>1970708</v>
      </c>
      <c r="G16" s="9">
        <v>2385727</v>
      </c>
      <c r="H16" s="9">
        <v>2385727</v>
      </c>
      <c r="I16" s="9">
        <v>2607112</v>
      </c>
      <c r="J16" s="9">
        <v>1638155</v>
      </c>
      <c r="K16" s="9">
        <v>2746983</v>
      </c>
      <c r="L16" s="9">
        <v>1708744</v>
      </c>
      <c r="M16" s="9">
        <v>1601898</v>
      </c>
      <c r="N16" s="9">
        <v>1216615</v>
      </c>
      <c r="O16" s="9">
        <v>1167517</v>
      </c>
      <c r="P16" s="9">
        <v>1089558</v>
      </c>
      <c r="Q16" s="9">
        <v>1152234</v>
      </c>
      <c r="R16" s="9">
        <v>1129955</v>
      </c>
    </row>
    <row r="17" spans="2:18" ht="15" customHeight="1">
      <c r="B17" s="8" t="s">
        <v>143</v>
      </c>
      <c r="C17" s="8" t="s">
        <v>144</v>
      </c>
      <c r="D17" s="9">
        <v>880163</v>
      </c>
      <c r="E17" s="9">
        <v>853327</v>
      </c>
      <c r="F17" s="9">
        <v>868482</v>
      </c>
      <c r="G17" s="9">
        <v>889372</v>
      </c>
      <c r="H17" s="9">
        <v>889372</v>
      </c>
      <c r="I17" s="9">
        <v>901864</v>
      </c>
      <c r="J17" s="9">
        <v>855457</v>
      </c>
      <c r="K17" s="9">
        <v>871776</v>
      </c>
      <c r="L17" s="9">
        <v>891952</v>
      </c>
      <c r="M17" s="9">
        <v>906884</v>
      </c>
      <c r="N17" s="9">
        <v>865227</v>
      </c>
      <c r="O17" s="9">
        <v>885208</v>
      </c>
      <c r="P17" s="9">
        <v>903113</v>
      </c>
      <c r="Q17" s="9">
        <v>920752</v>
      </c>
      <c r="R17" s="9">
        <v>947922</v>
      </c>
    </row>
    <row r="18" spans="2:18" ht="15" customHeight="1">
      <c r="B18" s="8" t="s">
        <v>64</v>
      </c>
      <c r="C18" s="8" t="s">
        <v>20</v>
      </c>
      <c r="D18" s="9">
        <v>452759</v>
      </c>
      <c r="E18" s="9">
        <v>436761</v>
      </c>
      <c r="F18" s="9">
        <v>430607</v>
      </c>
      <c r="G18" s="9">
        <v>490327</v>
      </c>
      <c r="H18" s="9">
        <v>490327</v>
      </c>
      <c r="I18" s="9">
        <v>486567</v>
      </c>
      <c r="J18" s="9">
        <v>495572</v>
      </c>
      <c r="K18" s="9">
        <v>526149</v>
      </c>
      <c r="L18" s="9">
        <v>819409</v>
      </c>
      <c r="M18" s="9">
        <v>773264</v>
      </c>
      <c r="N18" s="9">
        <v>742302</v>
      </c>
      <c r="O18" s="9">
        <v>734570</v>
      </c>
      <c r="P18" s="9">
        <v>772117</v>
      </c>
      <c r="Q18" s="9">
        <v>728938</v>
      </c>
      <c r="R18" s="9">
        <v>696945</v>
      </c>
    </row>
    <row r="19" spans="2:18" ht="15" customHeight="1">
      <c r="B19" s="8" t="s">
        <v>65</v>
      </c>
      <c r="C19" s="8" t="s">
        <v>46</v>
      </c>
      <c r="D19" s="9">
        <v>1688516</v>
      </c>
      <c r="E19" s="9">
        <v>1688516</v>
      </c>
      <c r="F19" s="9">
        <v>1712056</v>
      </c>
      <c r="G19" s="9">
        <v>1712056</v>
      </c>
      <c r="H19" s="9">
        <v>1712056</v>
      </c>
      <c r="I19" s="9">
        <v>1712056</v>
      </c>
      <c r="J19" s="9">
        <v>1712056</v>
      </c>
      <c r="K19" s="9">
        <v>1712056</v>
      </c>
      <c r="L19" s="9">
        <v>1712056</v>
      </c>
      <c r="M19" s="9">
        <v>1712056</v>
      </c>
      <c r="N19" s="9">
        <v>1712056</v>
      </c>
      <c r="O19" s="9">
        <v>1712056</v>
      </c>
      <c r="P19" s="9">
        <v>1712056</v>
      </c>
      <c r="Q19" s="9">
        <v>1712056</v>
      </c>
      <c r="R19" s="9">
        <v>1712056</v>
      </c>
    </row>
    <row r="20" spans="2:18" ht="15" customHeight="1">
      <c r="B20" s="8" t="s">
        <v>66</v>
      </c>
      <c r="C20" s="8" t="s">
        <v>21</v>
      </c>
      <c r="D20" s="9">
        <v>858934</v>
      </c>
      <c r="E20" s="9">
        <v>858046</v>
      </c>
      <c r="F20" s="9">
        <v>857240</v>
      </c>
      <c r="G20" s="9">
        <v>930717</v>
      </c>
      <c r="H20" s="9">
        <v>930717</v>
      </c>
      <c r="I20" s="9">
        <v>898332</v>
      </c>
      <c r="J20" s="9">
        <v>900490</v>
      </c>
      <c r="K20" s="9">
        <v>918828</v>
      </c>
      <c r="L20" s="9">
        <v>986384</v>
      </c>
      <c r="M20" s="9">
        <v>752271</v>
      </c>
      <c r="N20" s="9">
        <v>748294</v>
      </c>
      <c r="O20" s="9">
        <v>744992</v>
      </c>
      <c r="P20" s="9">
        <v>874078</v>
      </c>
      <c r="Q20" s="9">
        <v>838877</v>
      </c>
      <c r="R20" s="9">
        <v>796281</v>
      </c>
    </row>
    <row r="21" spans="2:18" ht="15" customHeight="1">
      <c r="B21" s="8" t="s">
        <v>156</v>
      </c>
      <c r="C21" s="8" t="s">
        <v>157</v>
      </c>
      <c r="D21" s="9">
        <v>0</v>
      </c>
      <c r="E21" s="9">
        <v>0</v>
      </c>
      <c r="F21" s="9">
        <v>0</v>
      </c>
      <c r="G21" s="9">
        <v>0</v>
      </c>
      <c r="H21" s="9">
        <v>0</v>
      </c>
      <c r="I21" s="9">
        <v>0</v>
      </c>
      <c r="J21" s="9">
        <v>0</v>
      </c>
      <c r="K21" s="9">
        <v>0</v>
      </c>
      <c r="L21" s="9">
        <v>0</v>
      </c>
      <c r="M21" s="9">
        <v>984553</v>
      </c>
      <c r="N21" s="9">
        <v>922098</v>
      </c>
      <c r="O21" s="9">
        <v>894006</v>
      </c>
      <c r="P21" s="9">
        <v>838792</v>
      </c>
      <c r="Q21" s="9">
        <v>796671</v>
      </c>
      <c r="R21" s="9">
        <v>751195</v>
      </c>
    </row>
    <row r="22" spans="2:18" ht="15" customHeight="1">
      <c r="B22" s="8" t="s">
        <v>67</v>
      </c>
      <c r="C22" s="8" t="s">
        <v>22</v>
      </c>
      <c r="D22" s="9">
        <v>24228</v>
      </c>
      <c r="E22" s="9">
        <v>0</v>
      </c>
      <c r="F22" s="9">
        <v>0</v>
      </c>
      <c r="G22" s="9">
        <v>0</v>
      </c>
      <c r="H22" s="9">
        <v>0</v>
      </c>
      <c r="I22" s="9">
        <v>0</v>
      </c>
      <c r="J22" s="9">
        <v>0</v>
      </c>
      <c r="K22" s="9">
        <v>0</v>
      </c>
      <c r="L22" s="9">
        <v>0</v>
      </c>
      <c r="M22" s="9">
        <v>0</v>
      </c>
      <c r="N22" s="9">
        <v>0</v>
      </c>
      <c r="O22" s="9">
        <v>0</v>
      </c>
      <c r="P22" s="9">
        <v>0</v>
      </c>
      <c r="Q22" s="9">
        <v>0</v>
      </c>
      <c r="R22" s="9">
        <v>0</v>
      </c>
    </row>
    <row r="23" spans="2:18" ht="15" customHeight="1">
      <c r="B23" s="8" t="s">
        <v>68</v>
      </c>
      <c r="C23" s="8" t="s">
        <v>23</v>
      </c>
      <c r="D23" s="9">
        <v>1383737</v>
      </c>
      <c r="E23" s="9">
        <v>1425284</v>
      </c>
      <c r="F23" s="9">
        <v>1430858</v>
      </c>
      <c r="G23" s="9">
        <v>1414227</v>
      </c>
      <c r="H23" s="9">
        <v>1473247</v>
      </c>
      <c r="I23" s="9">
        <v>1445532</v>
      </c>
      <c r="J23" s="9">
        <v>1534620</v>
      </c>
      <c r="K23" s="9">
        <v>1577736</v>
      </c>
      <c r="L23" s="9">
        <v>1760121</v>
      </c>
      <c r="M23" s="9">
        <v>1750550</v>
      </c>
      <c r="N23" s="9">
        <v>1776340</v>
      </c>
      <c r="O23" s="9">
        <v>1879861</v>
      </c>
      <c r="P23" s="9">
        <v>1847916</v>
      </c>
      <c r="Q23" s="9">
        <v>1866048</v>
      </c>
      <c r="R23" s="9">
        <v>1910219</v>
      </c>
    </row>
    <row r="24" spans="2:18" ht="15" customHeight="1">
      <c r="B24" s="8" t="s">
        <v>69</v>
      </c>
      <c r="C24" s="8" t="s">
        <v>48</v>
      </c>
      <c r="D24" s="9">
        <v>637</v>
      </c>
      <c r="E24" s="9">
        <v>608</v>
      </c>
      <c r="F24" s="9">
        <v>733</v>
      </c>
      <c r="G24" s="9">
        <v>103</v>
      </c>
      <c r="H24" s="9">
        <v>103</v>
      </c>
      <c r="I24" s="9">
        <v>15261</v>
      </c>
      <c r="J24" s="9">
        <v>12860</v>
      </c>
      <c r="K24" s="9">
        <v>13985</v>
      </c>
      <c r="L24" s="9">
        <v>12145</v>
      </c>
      <c r="M24" s="9">
        <v>10993</v>
      </c>
      <c r="N24" s="9">
        <v>11044</v>
      </c>
      <c r="O24" s="9">
        <v>11120</v>
      </c>
      <c r="P24" s="9">
        <v>2679</v>
      </c>
      <c r="Q24" s="9">
        <v>7184</v>
      </c>
      <c r="R24" s="9">
        <v>10861</v>
      </c>
    </row>
    <row r="25" spans="2:18" ht="15" customHeight="1">
      <c r="B25" s="8" t="s">
        <v>70</v>
      </c>
      <c r="C25" s="8" t="s">
        <v>24</v>
      </c>
      <c r="D25" s="9">
        <v>951249</v>
      </c>
      <c r="E25" s="9">
        <v>1007263</v>
      </c>
      <c r="F25" s="9">
        <v>1290943</v>
      </c>
      <c r="G25" s="9">
        <v>1065068</v>
      </c>
      <c r="H25" s="9">
        <v>1065068</v>
      </c>
      <c r="I25" s="9">
        <v>1039282</v>
      </c>
      <c r="J25" s="9">
        <v>1338337</v>
      </c>
      <c r="K25" s="9">
        <v>1189769</v>
      </c>
      <c r="L25" s="9">
        <v>1166995</v>
      </c>
      <c r="M25" s="9">
        <v>1152820</v>
      </c>
      <c r="N25" s="9">
        <v>1085831</v>
      </c>
      <c r="O25" s="9">
        <v>1157007</v>
      </c>
      <c r="P25" s="9">
        <v>1061846</v>
      </c>
      <c r="Q25" s="9">
        <v>1267521</v>
      </c>
      <c r="R25" s="9">
        <v>1104493</v>
      </c>
    </row>
    <row r="26" spans="2:18" ht="15" customHeight="1">
      <c r="B26" s="23" t="s">
        <v>71</v>
      </c>
      <c r="C26" s="23" t="s">
        <v>25</v>
      </c>
      <c r="D26" s="24">
        <v>147038306</v>
      </c>
      <c r="E26" s="24">
        <v>150005625</v>
      </c>
      <c r="F26" s="24">
        <v>152027395</v>
      </c>
      <c r="G26" s="24">
        <v>157194589</v>
      </c>
      <c r="H26" s="24">
        <v>156955344</v>
      </c>
      <c r="I26" s="24">
        <v>159841934</v>
      </c>
      <c r="J26" s="24">
        <v>171840340</v>
      </c>
      <c r="K26" s="24">
        <v>179895530</v>
      </c>
      <c r="L26" s="24">
        <v>206656303</v>
      </c>
      <c r="M26" s="24">
        <v>209028511</v>
      </c>
      <c r="N26" s="24">
        <v>205901246</v>
      </c>
      <c r="O26" s="24">
        <v>204072985</v>
      </c>
      <c r="P26" s="24">
        <v>209476166</v>
      </c>
      <c r="Q26" s="24">
        <v>215899523</v>
      </c>
      <c r="R26" s="24">
        <v>221609230</v>
      </c>
    </row>
    <row r="27" spans="2:18" ht="15" customHeight="1">
      <c r="B27" s="25" t="s">
        <v>72</v>
      </c>
      <c r="C27" s="25" t="s">
        <v>26</v>
      </c>
      <c r="D27" s="9"/>
      <c r="E27" s="9"/>
      <c r="F27" s="9"/>
      <c r="G27" s="9"/>
      <c r="H27" s="9"/>
      <c r="I27" s="9"/>
      <c r="J27" s="9"/>
      <c r="K27" s="9"/>
      <c r="L27" s="9"/>
      <c r="M27" s="9"/>
      <c r="N27" s="9"/>
      <c r="O27" s="9"/>
      <c r="P27" s="9"/>
      <c r="Q27" s="9"/>
      <c r="R27" s="9"/>
    </row>
    <row r="28" spans="2:18" ht="15" customHeight="1">
      <c r="B28" s="8" t="s">
        <v>73</v>
      </c>
      <c r="C28" s="8" t="s">
        <v>27</v>
      </c>
      <c r="D28" s="9">
        <v>2635608</v>
      </c>
      <c r="E28" s="9">
        <v>2591607</v>
      </c>
      <c r="F28" s="9">
        <v>2730481</v>
      </c>
      <c r="G28" s="9">
        <v>2783083</v>
      </c>
      <c r="H28" s="9">
        <v>2783083</v>
      </c>
      <c r="I28" s="9">
        <v>3838090</v>
      </c>
      <c r="J28" s="9">
        <v>3252586</v>
      </c>
      <c r="K28" s="9">
        <v>3646033</v>
      </c>
      <c r="L28" s="9">
        <v>2832928</v>
      </c>
      <c r="M28" s="9">
        <v>2999969</v>
      </c>
      <c r="N28" s="9">
        <v>3456334</v>
      </c>
      <c r="O28" s="9">
        <v>3997194</v>
      </c>
      <c r="P28" s="9">
        <v>5031744</v>
      </c>
      <c r="Q28" s="9">
        <v>5392512</v>
      </c>
      <c r="R28" s="9">
        <v>5370650</v>
      </c>
    </row>
    <row r="29" spans="2:18" ht="26.45" customHeight="1">
      <c r="B29" s="8" t="s">
        <v>336</v>
      </c>
      <c r="C29" s="8" t="s">
        <v>28</v>
      </c>
      <c r="D29" s="9">
        <v>3707502</v>
      </c>
      <c r="E29" s="9">
        <v>2870863</v>
      </c>
      <c r="F29" s="9">
        <v>2855030</v>
      </c>
      <c r="G29" s="9">
        <v>2047397</v>
      </c>
      <c r="H29" s="9">
        <v>2047397</v>
      </c>
      <c r="I29" s="9">
        <v>2219765</v>
      </c>
      <c r="J29" s="9">
        <v>2250847</v>
      </c>
      <c r="K29" s="9">
        <v>2415070</v>
      </c>
      <c r="L29" s="9">
        <v>2393883</v>
      </c>
      <c r="M29" s="9">
        <v>2799501</v>
      </c>
      <c r="N29" s="9">
        <v>2679022</v>
      </c>
      <c r="O29" s="9">
        <v>3294662</v>
      </c>
      <c r="P29" s="9">
        <v>2852440</v>
      </c>
      <c r="Q29" s="9">
        <v>5346307</v>
      </c>
      <c r="R29" s="9">
        <v>4509972</v>
      </c>
    </row>
    <row r="30" spans="2:18" ht="15" customHeight="1">
      <c r="B30" s="8" t="s">
        <v>74</v>
      </c>
      <c r="C30" s="8" t="s">
        <v>29</v>
      </c>
      <c r="D30" s="9">
        <v>108452441</v>
      </c>
      <c r="E30" s="9">
        <v>109111159</v>
      </c>
      <c r="F30" s="9">
        <v>111022779</v>
      </c>
      <c r="G30" s="9">
        <v>111481135</v>
      </c>
      <c r="H30" s="9">
        <v>111481135</v>
      </c>
      <c r="I30" s="9">
        <v>113576582</v>
      </c>
      <c r="J30" s="9">
        <v>122024315</v>
      </c>
      <c r="K30" s="9">
        <v>124629188</v>
      </c>
      <c r="L30" s="9">
        <v>149616658</v>
      </c>
      <c r="M30" s="9">
        <v>147745854</v>
      </c>
      <c r="N30" s="9">
        <v>149675448</v>
      </c>
      <c r="O30" s="9">
        <v>151026677</v>
      </c>
      <c r="P30" s="9">
        <v>156480343</v>
      </c>
      <c r="Q30" s="9">
        <v>157756779</v>
      </c>
      <c r="R30" s="9">
        <v>165889547</v>
      </c>
    </row>
    <row r="31" spans="2:18" ht="15" customHeight="1">
      <c r="B31" s="8" t="s">
        <v>105</v>
      </c>
      <c r="C31" s="8" t="s">
        <v>106</v>
      </c>
      <c r="D31" s="9">
        <v>1609089</v>
      </c>
      <c r="E31" s="9">
        <v>4232640</v>
      </c>
      <c r="F31" s="9">
        <v>3089265</v>
      </c>
      <c r="G31" s="9">
        <v>6940096</v>
      </c>
      <c r="H31" s="9">
        <v>6940096</v>
      </c>
      <c r="I31" s="9">
        <v>7041622</v>
      </c>
      <c r="J31" s="9">
        <v>8654914</v>
      </c>
      <c r="K31" s="9">
        <v>10899542</v>
      </c>
      <c r="L31" s="9">
        <v>9896543</v>
      </c>
      <c r="M31" s="9">
        <v>12276566</v>
      </c>
      <c r="N31" s="9">
        <v>7816340</v>
      </c>
      <c r="O31" s="9">
        <v>1024092</v>
      </c>
      <c r="P31" s="9">
        <v>990863</v>
      </c>
      <c r="Q31" s="9">
        <v>1143063</v>
      </c>
      <c r="R31" s="9">
        <v>1084214</v>
      </c>
    </row>
    <row r="32" spans="2:18" ht="15" customHeight="1">
      <c r="B32" s="8" t="s">
        <v>75</v>
      </c>
      <c r="C32" s="8" t="s">
        <v>30</v>
      </c>
      <c r="D32" s="9">
        <v>5384435</v>
      </c>
      <c r="E32" s="9">
        <v>5961983</v>
      </c>
      <c r="F32" s="9">
        <v>5895475</v>
      </c>
      <c r="G32" s="9">
        <v>5895814</v>
      </c>
      <c r="H32" s="9">
        <v>5895814</v>
      </c>
      <c r="I32" s="9">
        <v>5164719</v>
      </c>
      <c r="J32" s="9">
        <v>2665741</v>
      </c>
      <c r="K32" s="9">
        <v>8208916</v>
      </c>
      <c r="L32" s="9">
        <v>9368617</v>
      </c>
      <c r="M32" s="9">
        <v>9297910</v>
      </c>
      <c r="N32" s="9">
        <v>9888731</v>
      </c>
      <c r="O32" s="9">
        <v>11234769</v>
      </c>
      <c r="P32" s="9">
        <v>10629516</v>
      </c>
      <c r="Q32" s="9">
        <v>11812558</v>
      </c>
      <c r="R32" s="9">
        <v>9967063</v>
      </c>
    </row>
    <row r="33" spans="2:18" ht="15" customHeight="1">
      <c r="B33" s="8" t="s">
        <v>158</v>
      </c>
      <c r="C33" s="8" t="s">
        <v>159</v>
      </c>
      <c r="D33" s="9">
        <v>0</v>
      </c>
      <c r="E33" s="9">
        <v>0</v>
      </c>
      <c r="F33" s="9">
        <v>0</v>
      </c>
      <c r="G33" s="9">
        <v>0</v>
      </c>
      <c r="H33" s="9">
        <v>0</v>
      </c>
      <c r="I33" s="9">
        <v>0</v>
      </c>
      <c r="J33" s="9">
        <v>0</v>
      </c>
      <c r="K33" s="9">
        <v>0</v>
      </c>
      <c r="L33" s="9">
        <v>0</v>
      </c>
      <c r="M33" s="9">
        <v>829328</v>
      </c>
      <c r="N33" s="9">
        <v>783653</v>
      </c>
      <c r="O33" s="9">
        <v>753151</v>
      </c>
      <c r="P33" s="9">
        <v>746632</v>
      </c>
      <c r="Q33" s="9">
        <v>726541</v>
      </c>
      <c r="R33" s="9">
        <v>664663</v>
      </c>
    </row>
    <row r="34" spans="2:18" ht="15" customHeight="1">
      <c r="B34" s="8" t="s">
        <v>76</v>
      </c>
      <c r="C34" s="8" t="s">
        <v>31</v>
      </c>
      <c r="D34" s="9">
        <v>931147</v>
      </c>
      <c r="E34" s="9">
        <v>929221</v>
      </c>
      <c r="F34" s="9">
        <v>951054</v>
      </c>
      <c r="G34" s="9">
        <v>1488602</v>
      </c>
      <c r="H34" s="9">
        <v>1488602</v>
      </c>
      <c r="I34" s="9">
        <v>1500901</v>
      </c>
      <c r="J34" s="9">
        <v>6068808</v>
      </c>
      <c r="K34" s="9">
        <v>2641923</v>
      </c>
      <c r="L34" s="9">
        <v>2644341</v>
      </c>
      <c r="M34" s="9">
        <v>2652866</v>
      </c>
      <c r="N34" s="9">
        <v>2627382</v>
      </c>
      <c r="O34" s="9">
        <v>2679254</v>
      </c>
      <c r="P34" s="9">
        <v>2630271</v>
      </c>
      <c r="Q34" s="9">
        <v>2743390</v>
      </c>
      <c r="R34" s="9">
        <v>2703243</v>
      </c>
    </row>
    <row r="35" spans="2:18" ht="15" customHeight="1">
      <c r="B35" s="8" t="s">
        <v>77</v>
      </c>
      <c r="C35" s="8" t="s">
        <v>32</v>
      </c>
      <c r="D35" s="9">
        <v>0</v>
      </c>
      <c r="E35" s="9">
        <v>87089</v>
      </c>
      <c r="F35" s="9">
        <v>143726</v>
      </c>
      <c r="G35" s="9">
        <v>192925</v>
      </c>
      <c r="H35" s="9">
        <v>192925</v>
      </c>
      <c r="I35" s="9">
        <v>147693</v>
      </c>
      <c r="J35" s="9">
        <v>114479</v>
      </c>
      <c r="K35" s="9">
        <v>140937</v>
      </c>
      <c r="L35" s="9">
        <v>288300</v>
      </c>
      <c r="M35" s="9">
        <v>244386</v>
      </c>
      <c r="N35" s="9">
        <v>164102</v>
      </c>
      <c r="O35" s="9">
        <v>350464</v>
      </c>
      <c r="P35" s="9">
        <v>343763</v>
      </c>
      <c r="Q35" s="9">
        <v>317142</v>
      </c>
      <c r="R35" s="9">
        <v>60750</v>
      </c>
    </row>
    <row r="36" spans="2:18" ht="15" customHeight="1">
      <c r="B36" s="8" t="s">
        <v>132</v>
      </c>
      <c r="C36" s="8" t="s">
        <v>134</v>
      </c>
      <c r="D36" s="9">
        <v>51497</v>
      </c>
      <c r="E36" s="9">
        <v>49198</v>
      </c>
      <c r="F36" s="9">
        <v>49595</v>
      </c>
      <c r="G36" s="9">
        <v>50652</v>
      </c>
      <c r="H36" s="9">
        <v>65686</v>
      </c>
      <c r="I36" s="9">
        <v>68036</v>
      </c>
      <c r="J36" s="9">
        <v>64295</v>
      </c>
      <c r="K36" s="9">
        <v>65656</v>
      </c>
      <c r="L36" s="9">
        <v>81048</v>
      </c>
      <c r="M36" s="9">
        <v>71081</v>
      </c>
      <c r="N36" s="9">
        <v>54716</v>
      </c>
      <c r="O36" s="9">
        <v>56080</v>
      </c>
      <c r="P36" s="9">
        <v>66109</v>
      </c>
      <c r="Q36" s="9">
        <v>62126</v>
      </c>
      <c r="R36" s="9">
        <v>60684</v>
      </c>
    </row>
    <row r="37" spans="2:18" ht="15" customHeight="1">
      <c r="B37" s="8" t="s">
        <v>133</v>
      </c>
      <c r="C37" s="8" t="s">
        <v>135</v>
      </c>
      <c r="D37" s="9">
        <v>82727</v>
      </c>
      <c r="E37" s="9">
        <v>89589</v>
      </c>
      <c r="F37" s="9">
        <v>111160</v>
      </c>
      <c r="G37" s="9">
        <v>102482</v>
      </c>
      <c r="H37" s="9">
        <v>102482</v>
      </c>
      <c r="I37" s="9">
        <v>108114</v>
      </c>
      <c r="J37" s="9">
        <v>152034</v>
      </c>
      <c r="K37" s="9">
        <v>118947</v>
      </c>
      <c r="L37" s="9">
        <v>132881</v>
      </c>
      <c r="M37" s="9">
        <v>199142</v>
      </c>
      <c r="N37" s="9">
        <v>179256</v>
      </c>
      <c r="O37" s="9">
        <v>169423</v>
      </c>
      <c r="P37" s="9">
        <v>445615</v>
      </c>
      <c r="Q37" s="9">
        <v>484383</v>
      </c>
      <c r="R37" s="9">
        <v>500450</v>
      </c>
    </row>
    <row r="38" spans="2:18" ht="15" customHeight="1">
      <c r="B38" s="8" t="s">
        <v>112</v>
      </c>
      <c r="C38" s="8" t="s">
        <v>33</v>
      </c>
      <c r="D38" s="9">
        <v>2493215</v>
      </c>
      <c r="E38" s="9">
        <v>2185711</v>
      </c>
      <c r="F38" s="9">
        <v>2530310</v>
      </c>
      <c r="G38" s="9">
        <v>2882676</v>
      </c>
      <c r="H38" s="9">
        <v>2882850</v>
      </c>
      <c r="I38" s="9">
        <v>2431684</v>
      </c>
      <c r="J38" s="9">
        <v>2632224</v>
      </c>
      <c r="K38" s="9">
        <v>2619243</v>
      </c>
      <c r="L38" s="9">
        <v>2806404</v>
      </c>
      <c r="M38" s="9">
        <v>3122394</v>
      </c>
      <c r="N38" s="9">
        <v>3046579</v>
      </c>
      <c r="O38" s="9">
        <v>3069057</v>
      </c>
      <c r="P38" s="9">
        <v>2279360</v>
      </c>
      <c r="Q38" s="9">
        <v>2873209</v>
      </c>
      <c r="R38" s="9">
        <v>2910485</v>
      </c>
    </row>
    <row r="39" spans="2:18" ht="15" customHeight="1">
      <c r="B39" s="26" t="s">
        <v>78</v>
      </c>
      <c r="C39" s="26" t="s">
        <v>34</v>
      </c>
      <c r="D39" s="27">
        <v>125347661</v>
      </c>
      <c r="E39" s="27">
        <v>128109060</v>
      </c>
      <c r="F39" s="27">
        <v>129378875</v>
      </c>
      <c r="G39" s="27">
        <v>133864862</v>
      </c>
      <c r="H39" s="27">
        <v>133880070</v>
      </c>
      <c r="I39" s="27">
        <v>136097206</v>
      </c>
      <c r="J39" s="27">
        <v>147880243</v>
      </c>
      <c r="K39" s="27">
        <v>155385455</v>
      </c>
      <c r="L39" s="27">
        <v>180061603</v>
      </c>
      <c r="M39" s="27">
        <v>182238997</v>
      </c>
      <c r="N39" s="27">
        <v>180371563</v>
      </c>
      <c r="O39" s="27">
        <v>177654823</v>
      </c>
      <c r="P39" s="27">
        <v>182496656</v>
      </c>
      <c r="Q39" s="27">
        <v>188658010</v>
      </c>
      <c r="R39" s="27">
        <v>193721721</v>
      </c>
    </row>
    <row r="40" spans="2:18" ht="15" customHeight="1">
      <c r="B40" s="25" t="s">
        <v>79</v>
      </c>
      <c r="C40" s="25" t="s">
        <v>35</v>
      </c>
      <c r="D40" s="9"/>
      <c r="E40" s="9"/>
      <c r="F40" s="9"/>
      <c r="G40" s="9"/>
      <c r="H40" s="9"/>
      <c r="I40" s="9"/>
      <c r="J40" s="9"/>
      <c r="K40" s="9"/>
      <c r="L40" s="9"/>
      <c r="M40" s="9"/>
      <c r="N40" s="9"/>
      <c r="O40" s="9"/>
      <c r="P40" s="9"/>
      <c r="Q40" s="9"/>
      <c r="R40" s="9"/>
    </row>
    <row r="41" spans="2:18" ht="15" customHeight="1">
      <c r="B41" s="26" t="s">
        <v>152</v>
      </c>
      <c r="C41" s="26" t="s">
        <v>151</v>
      </c>
      <c r="D41" s="27">
        <v>20357769</v>
      </c>
      <c r="E41" s="27">
        <v>20611167</v>
      </c>
      <c r="F41" s="27">
        <v>21286695</v>
      </c>
      <c r="G41" s="27">
        <v>21893318</v>
      </c>
      <c r="H41" s="27">
        <v>21638865</v>
      </c>
      <c r="I41" s="27">
        <v>22214036</v>
      </c>
      <c r="J41" s="27">
        <v>22549097</v>
      </c>
      <c r="K41" s="27">
        <v>23020221</v>
      </c>
      <c r="L41" s="27">
        <v>25030516</v>
      </c>
      <c r="M41" s="27">
        <v>25379061</v>
      </c>
      <c r="N41" s="27">
        <v>24132374</v>
      </c>
      <c r="O41" s="27">
        <v>24937822</v>
      </c>
      <c r="P41" s="27">
        <v>25431987</v>
      </c>
      <c r="Q41" s="27">
        <v>25635076</v>
      </c>
      <c r="R41" s="27">
        <v>26317842</v>
      </c>
    </row>
    <row r="42" spans="2:18" ht="15" customHeight="1">
      <c r="B42" s="8" t="s">
        <v>80</v>
      </c>
      <c r="C42" s="8" t="s">
        <v>36</v>
      </c>
      <c r="D42" s="9">
        <v>992345</v>
      </c>
      <c r="E42" s="9">
        <v>992345</v>
      </c>
      <c r="F42" s="9">
        <v>993335</v>
      </c>
      <c r="G42" s="9">
        <v>993335</v>
      </c>
      <c r="H42" s="9">
        <v>993335</v>
      </c>
      <c r="I42" s="9">
        <v>993335</v>
      </c>
      <c r="J42" s="9">
        <v>993335</v>
      </c>
      <c r="K42" s="9">
        <v>993335</v>
      </c>
      <c r="L42" s="9">
        <v>1020883</v>
      </c>
      <c r="M42" s="9">
        <v>1020883</v>
      </c>
      <c r="N42" s="9">
        <v>1020883</v>
      </c>
      <c r="O42" s="9">
        <v>1020883</v>
      </c>
      <c r="P42" s="9">
        <v>1020883</v>
      </c>
      <c r="Q42" s="9">
        <v>1020883</v>
      </c>
      <c r="R42" s="9">
        <v>1020883</v>
      </c>
    </row>
    <row r="43" spans="2:18" ht="15" customHeight="1">
      <c r="B43" s="8" t="s">
        <v>81</v>
      </c>
      <c r="C43" s="8" t="s">
        <v>37</v>
      </c>
      <c r="D43" s="9">
        <v>15799143</v>
      </c>
      <c r="E43" s="9">
        <v>16916409</v>
      </c>
      <c r="F43" s="9">
        <v>16920093</v>
      </c>
      <c r="G43" s="9">
        <v>16920129</v>
      </c>
      <c r="H43" s="9">
        <v>16920129</v>
      </c>
      <c r="I43" s="9">
        <v>16923096</v>
      </c>
      <c r="J43" s="9">
        <v>17959061</v>
      </c>
      <c r="K43" s="9">
        <v>17962140</v>
      </c>
      <c r="L43" s="9">
        <v>18911741</v>
      </c>
      <c r="M43" s="9">
        <v>18914513</v>
      </c>
      <c r="N43" s="9">
        <v>20123479</v>
      </c>
      <c r="O43" s="9">
        <v>20126366</v>
      </c>
      <c r="P43" s="9">
        <v>20141925</v>
      </c>
      <c r="Q43" s="9">
        <v>20184917</v>
      </c>
      <c r="R43" s="9">
        <v>21296994</v>
      </c>
    </row>
    <row r="44" spans="2:18" ht="15" customHeight="1">
      <c r="B44" s="8" t="s">
        <v>82</v>
      </c>
      <c r="C44" s="8" t="s">
        <v>38</v>
      </c>
      <c r="D44" s="9">
        <v>392443</v>
      </c>
      <c r="E44" s="9">
        <v>531471</v>
      </c>
      <c r="F44" s="9">
        <v>645109</v>
      </c>
      <c r="G44" s="9">
        <v>714466</v>
      </c>
      <c r="H44" s="9">
        <v>670419</v>
      </c>
      <c r="I44" s="9">
        <v>807876</v>
      </c>
      <c r="J44" s="9">
        <v>803829</v>
      </c>
      <c r="K44" s="9">
        <v>774943</v>
      </c>
      <c r="L44" s="9">
        <v>1019373</v>
      </c>
      <c r="M44" s="9">
        <v>1025050</v>
      </c>
      <c r="N44" s="9">
        <v>1213076</v>
      </c>
      <c r="O44" s="9">
        <v>1331334</v>
      </c>
      <c r="P44" s="9">
        <v>1316061</v>
      </c>
      <c r="Q44" s="9">
        <v>1346610</v>
      </c>
      <c r="R44" s="9">
        <v>1724523</v>
      </c>
    </row>
    <row r="45" spans="2:18" ht="15" customHeight="1">
      <c r="B45" s="8" t="s">
        <v>83</v>
      </c>
      <c r="C45" s="8" t="s">
        <v>39</v>
      </c>
      <c r="D45" s="9">
        <v>2721377</v>
      </c>
      <c r="E45" s="9">
        <v>1070567</v>
      </c>
      <c r="F45" s="9">
        <v>1071356</v>
      </c>
      <c r="G45" s="9">
        <v>1066075</v>
      </c>
      <c r="H45" s="9">
        <v>855668</v>
      </c>
      <c r="I45" s="9">
        <v>3055796</v>
      </c>
      <c r="J45" s="9">
        <v>1715129</v>
      </c>
      <c r="K45" s="9">
        <v>1714594</v>
      </c>
      <c r="L45" s="9">
        <v>1715165</v>
      </c>
      <c r="M45" s="9">
        <v>4079608</v>
      </c>
      <c r="N45" s="9">
        <v>839464</v>
      </c>
      <c r="O45" s="9">
        <v>827926</v>
      </c>
      <c r="P45" s="9">
        <v>814771</v>
      </c>
      <c r="Q45" s="9">
        <v>2911732</v>
      </c>
      <c r="R45" s="9">
        <v>1799655</v>
      </c>
    </row>
    <row r="46" spans="2:18" ht="15" customHeight="1">
      <c r="B46" s="8" t="s">
        <v>84</v>
      </c>
      <c r="C46" s="8" t="s">
        <v>40</v>
      </c>
      <c r="D46" s="9">
        <v>452461</v>
      </c>
      <c r="E46" s="9">
        <v>1100375</v>
      </c>
      <c r="F46" s="9">
        <v>1656802</v>
      </c>
      <c r="G46" s="9">
        <v>2199313</v>
      </c>
      <c r="H46" s="9">
        <v>2199314</v>
      </c>
      <c r="I46" s="9">
        <v>433933</v>
      </c>
      <c r="J46" s="9">
        <v>1077743</v>
      </c>
      <c r="K46" s="9">
        <v>1575209</v>
      </c>
      <c r="L46" s="9">
        <v>2363354</v>
      </c>
      <c r="M46" s="9">
        <v>339007</v>
      </c>
      <c r="N46" s="9">
        <v>935472</v>
      </c>
      <c r="O46" s="9">
        <v>1631313</v>
      </c>
      <c r="P46" s="9">
        <v>2138347</v>
      </c>
      <c r="Q46" s="9">
        <v>170934</v>
      </c>
      <c r="R46" s="9">
        <v>475787</v>
      </c>
    </row>
    <row r="47" spans="2:18" ht="15" customHeight="1">
      <c r="B47" s="26" t="s">
        <v>85</v>
      </c>
      <c r="C47" s="26" t="s">
        <v>49</v>
      </c>
      <c r="D47" s="28">
        <v>1332876</v>
      </c>
      <c r="E47" s="28">
        <v>1285398</v>
      </c>
      <c r="F47" s="28">
        <v>1361825</v>
      </c>
      <c r="G47" s="28">
        <v>1436409</v>
      </c>
      <c r="H47" s="28">
        <v>1436409</v>
      </c>
      <c r="I47" s="28">
        <v>1530692</v>
      </c>
      <c r="J47" s="28">
        <v>1411000</v>
      </c>
      <c r="K47" s="28">
        <v>1489854</v>
      </c>
      <c r="L47" s="28">
        <v>1564184</v>
      </c>
      <c r="M47" s="28">
        <v>1410453</v>
      </c>
      <c r="N47" s="28">
        <v>1397309</v>
      </c>
      <c r="O47" s="28">
        <v>1480340</v>
      </c>
      <c r="P47" s="28">
        <v>1547523</v>
      </c>
      <c r="Q47" s="28">
        <v>1606437</v>
      </c>
      <c r="R47" s="28">
        <v>1569667</v>
      </c>
    </row>
    <row r="48" spans="2:18" ht="15" customHeight="1">
      <c r="B48" s="26" t="s">
        <v>86</v>
      </c>
      <c r="C48" s="26" t="s">
        <v>41</v>
      </c>
      <c r="D48" s="27">
        <v>21690645</v>
      </c>
      <c r="E48" s="27">
        <v>21896565</v>
      </c>
      <c r="F48" s="27">
        <v>22648520</v>
      </c>
      <c r="G48" s="27">
        <v>23329727</v>
      </c>
      <c r="H48" s="27">
        <v>23075274</v>
      </c>
      <c r="I48" s="27">
        <v>23744728</v>
      </c>
      <c r="J48" s="27">
        <v>23960097</v>
      </c>
      <c r="K48" s="27">
        <v>24510075</v>
      </c>
      <c r="L48" s="27">
        <v>26594700</v>
      </c>
      <c r="M48" s="27">
        <v>26789514</v>
      </c>
      <c r="N48" s="27">
        <v>25529683</v>
      </c>
      <c r="O48" s="27">
        <v>26418162</v>
      </c>
      <c r="P48" s="27">
        <v>26979510</v>
      </c>
      <c r="Q48" s="27">
        <v>27241513</v>
      </c>
      <c r="R48" s="27">
        <v>27887509</v>
      </c>
    </row>
    <row r="49" spans="1:22" s="300" customFormat="1" ht="15" customHeight="1">
      <c r="B49" s="412" t="s">
        <v>267</v>
      </c>
      <c r="C49" s="412" t="s">
        <v>42</v>
      </c>
      <c r="D49" s="413">
        <v>147038306</v>
      </c>
      <c r="E49" s="413">
        <v>150005625</v>
      </c>
      <c r="F49" s="413">
        <v>152027395</v>
      </c>
      <c r="G49" s="413">
        <v>157194589</v>
      </c>
      <c r="H49" s="413">
        <v>156955344</v>
      </c>
      <c r="I49" s="413">
        <v>159841934</v>
      </c>
      <c r="J49" s="413">
        <v>171840340</v>
      </c>
      <c r="K49" s="413">
        <v>179895530</v>
      </c>
      <c r="L49" s="413">
        <v>206656303</v>
      </c>
      <c r="M49" s="413">
        <v>209028511</v>
      </c>
      <c r="N49" s="413">
        <v>205901246</v>
      </c>
      <c r="O49" s="413">
        <v>204072985</v>
      </c>
      <c r="P49" s="413">
        <v>209476166</v>
      </c>
      <c r="Q49" s="413">
        <v>215899523</v>
      </c>
      <c r="R49" s="413">
        <v>221609230</v>
      </c>
    </row>
    <row r="50" spans="1:22" s="347" customFormat="1" ht="12.75">
      <c r="D50" s="414"/>
      <c r="E50" s="414"/>
      <c r="F50" s="414"/>
      <c r="G50" s="414"/>
      <c r="H50" s="414"/>
      <c r="I50" s="414"/>
      <c r="J50" s="414"/>
      <c r="K50" s="414"/>
      <c r="L50" s="414"/>
      <c r="M50" s="414"/>
      <c r="N50" s="414"/>
      <c r="O50" s="414"/>
      <c r="P50" s="414"/>
      <c r="Q50" s="414"/>
      <c r="R50" s="414"/>
    </row>
    <row r="51" spans="1:22" s="416" customFormat="1">
      <c r="A51" s="415"/>
      <c r="B51" s="415"/>
      <c r="C51" s="347"/>
      <c r="D51" s="414"/>
      <c r="E51" s="414"/>
      <c r="F51" s="414"/>
      <c r="G51" s="414"/>
      <c r="H51" s="414"/>
      <c r="I51" s="414"/>
      <c r="J51" s="414"/>
      <c r="K51" s="414"/>
      <c r="L51" s="414"/>
      <c r="M51" s="414"/>
      <c r="N51" s="414"/>
      <c r="O51" s="414"/>
      <c r="P51" s="414"/>
      <c r="Q51" s="414"/>
      <c r="R51" s="414"/>
      <c r="S51" s="415"/>
      <c r="T51" s="415"/>
      <c r="U51" s="415"/>
      <c r="V51" s="415"/>
    </row>
    <row r="52" spans="1:22" s="416" customFormat="1">
      <c r="A52" s="415"/>
      <c r="B52" s="415"/>
      <c r="C52" s="347"/>
      <c r="D52" s="414"/>
      <c r="E52" s="414"/>
      <c r="F52" s="414"/>
      <c r="G52" s="414"/>
      <c r="H52" s="414"/>
      <c r="I52" s="414"/>
      <c r="J52" s="414"/>
      <c r="K52" s="414"/>
      <c r="L52" s="414"/>
      <c r="M52" s="414"/>
      <c r="N52" s="414"/>
      <c r="O52" s="414"/>
      <c r="P52" s="414"/>
      <c r="Q52" s="414"/>
      <c r="R52" s="414"/>
      <c r="S52" s="415"/>
      <c r="T52" s="415"/>
      <c r="U52" s="415"/>
      <c r="V52" s="415"/>
    </row>
    <row r="53" spans="1:22" s="300" customFormat="1">
      <c r="B53" s="417"/>
      <c r="C53" s="347"/>
      <c r="D53" s="414"/>
      <c r="E53" s="414"/>
      <c r="F53" s="414"/>
      <c r="G53" s="414"/>
      <c r="H53" s="414"/>
      <c r="I53" s="414"/>
      <c r="J53" s="414"/>
      <c r="K53" s="414"/>
      <c r="L53" s="414"/>
      <c r="M53" s="414"/>
      <c r="N53" s="414"/>
      <c r="O53" s="414"/>
      <c r="P53" s="414"/>
      <c r="Q53" s="414"/>
      <c r="R53" s="414"/>
    </row>
    <row r="54" spans="1:22" s="300" customFormat="1">
      <c r="B54" s="8"/>
      <c r="C54" s="347"/>
      <c r="D54" s="414"/>
      <c r="E54" s="414"/>
      <c r="F54" s="414"/>
      <c r="G54" s="414"/>
      <c r="H54" s="414"/>
      <c r="I54" s="414"/>
      <c r="J54" s="414"/>
      <c r="K54" s="414"/>
      <c r="L54" s="414"/>
      <c r="M54" s="414"/>
      <c r="N54" s="414"/>
      <c r="O54" s="414"/>
      <c r="P54" s="414"/>
      <c r="Q54" s="414"/>
      <c r="R54" s="414"/>
    </row>
    <row r="55" spans="1:22" s="300" customFormat="1">
      <c r="B55" s="8"/>
      <c r="C55" s="347"/>
      <c r="D55" s="414"/>
      <c r="E55" s="414"/>
      <c r="F55" s="414"/>
      <c r="G55" s="414"/>
      <c r="H55" s="414"/>
      <c r="I55" s="414"/>
      <c r="J55" s="414"/>
      <c r="K55" s="414"/>
      <c r="L55" s="414"/>
      <c r="M55" s="414"/>
      <c r="N55" s="414"/>
      <c r="O55" s="414"/>
      <c r="P55" s="414"/>
      <c r="Q55" s="414"/>
      <c r="R55" s="414"/>
    </row>
    <row r="56" spans="1:22" s="300" customFormat="1">
      <c r="B56" s="8"/>
      <c r="C56" s="347"/>
      <c r="D56" s="414"/>
      <c r="E56" s="414"/>
      <c r="F56" s="414"/>
      <c r="G56" s="414"/>
      <c r="H56" s="414"/>
      <c r="I56" s="414"/>
      <c r="J56" s="414"/>
      <c r="K56" s="414"/>
      <c r="L56" s="414"/>
      <c r="M56" s="414"/>
      <c r="N56" s="414"/>
      <c r="O56" s="414"/>
      <c r="P56" s="414"/>
      <c r="Q56" s="414"/>
      <c r="R56" s="414"/>
    </row>
    <row r="57" spans="1:22" s="300" customFormat="1">
      <c r="B57" s="8"/>
      <c r="C57" s="347"/>
      <c r="D57" s="414"/>
      <c r="E57" s="414"/>
      <c r="F57" s="414"/>
      <c r="G57" s="414"/>
      <c r="H57" s="414"/>
      <c r="I57" s="414"/>
      <c r="J57" s="414"/>
      <c r="K57" s="414"/>
      <c r="L57" s="414"/>
      <c r="M57" s="414"/>
      <c r="N57" s="414"/>
      <c r="O57" s="414"/>
      <c r="P57" s="414"/>
      <c r="Q57" s="414"/>
      <c r="R57" s="414"/>
    </row>
    <row r="58" spans="1:22" s="300" customFormat="1">
      <c r="B58" s="339"/>
      <c r="C58" s="347"/>
      <c r="D58" s="414"/>
      <c r="E58" s="414"/>
      <c r="F58" s="414"/>
      <c r="G58" s="414"/>
      <c r="H58" s="414"/>
      <c r="I58" s="414"/>
      <c r="J58" s="414"/>
      <c r="K58" s="414"/>
      <c r="L58" s="414"/>
      <c r="M58" s="414"/>
      <c r="N58" s="414"/>
      <c r="O58" s="414"/>
      <c r="P58" s="414"/>
      <c r="Q58" s="414"/>
      <c r="R58" s="414"/>
    </row>
    <row r="59" spans="1:22" s="300" customFormat="1">
      <c r="B59" s="339"/>
      <c r="C59" s="347"/>
      <c r="D59" s="414"/>
      <c r="E59" s="414"/>
      <c r="F59" s="414"/>
      <c r="G59" s="414"/>
      <c r="H59" s="414"/>
      <c r="I59" s="414"/>
      <c r="J59" s="414"/>
      <c r="K59" s="414"/>
      <c r="L59" s="414"/>
      <c r="M59" s="414"/>
      <c r="N59" s="414"/>
      <c r="O59" s="414"/>
      <c r="P59" s="414"/>
      <c r="Q59" s="414"/>
      <c r="R59" s="414"/>
    </row>
    <row r="60" spans="1:22" s="300" customFormat="1">
      <c r="B60" s="417"/>
      <c r="C60" s="347"/>
      <c r="D60" s="414"/>
      <c r="E60" s="414"/>
      <c r="F60" s="414"/>
      <c r="G60" s="414"/>
      <c r="H60" s="414"/>
      <c r="I60" s="414"/>
      <c r="J60" s="414"/>
      <c r="K60" s="414"/>
      <c r="L60" s="414"/>
      <c r="M60" s="414"/>
      <c r="N60" s="414"/>
      <c r="O60" s="414"/>
      <c r="P60" s="414"/>
      <c r="Q60" s="414"/>
      <c r="R60" s="414"/>
    </row>
    <row r="61" spans="1:22" s="300" customFormat="1">
      <c r="B61" s="8"/>
      <c r="C61" s="347"/>
      <c r="D61" s="414"/>
      <c r="E61" s="414"/>
      <c r="F61" s="414"/>
      <c r="G61" s="414"/>
      <c r="H61" s="414"/>
      <c r="I61" s="414"/>
      <c r="J61" s="414"/>
      <c r="K61" s="414"/>
      <c r="L61" s="414"/>
      <c r="M61" s="414"/>
      <c r="N61" s="414"/>
      <c r="O61" s="414"/>
      <c r="P61" s="414"/>
      <c r="Q61" s="414"/>
      <c r="R61" s="414"/>
    </row>
    <row r="62" spans="1:22" s="300" customFormat="1">
      <c r="B62" s="8"/>
      <c r="C62" s="347"/>
      <c r="D62" s="414"/>
      <c r="E62" s="414"/>
      <c r="F62" s="414"/>
      <c r="G62" s="414"/>
      <c r="H62" s="414"/>
      <c r="I62" s="414"/>
      <c r="J62" s="414"/>
      <c r="K62" s="414"/>
      <c r="L62" s="414"/>
      <c r="M62" s="414"/>
      <c r="N62" s="414"/>
      <c r="O62" s="414"/>
      <c r="P62" s="414"/>
      <c r="Q62" s="414"/>
      <c r="R62" s="414"/>
    </row>
    <row r="63" spans="1:22" s="300" customFormat="1">
      <c r="B63" s="8"/>
      <c r="C63" s="347"/>
      <c r="D63" s="414"/>
      <c r="E63" s="414"/>
      <c r="F63" s="414"/>
      <c r="G63" s="414"/>
      <c r="H63" s="414"/>
      <c r="I63" s="414"/>
      <c r="J63" s="414"/>
      <c r="K63" s="414"/>
      <c r="L63" s="414"/>
      <c r="M63" s="414"/>
      <c r="N63" s="414"/>
      <c r="O63" s="414"/>
      <c r="P63" s="414"/>
      <c r="Q63" s="414"/>
      <c r="R63" s="414"/>
    </row>
    <row r="64" spans="1:22" s="300" customFormat="1">
      <c r="B64" s="8"/>
      <c r="C64" s="347"/>
      <c r="D64" s="414"/>
      <c r="E64" s="414"/>
      <c r="F64" s="414"/>
      <c r="G64" s="414"/>
      <c r="H64" s="414"/>
      <c r="I64" s="414"/>
      <c r="J64" s="414"/>
      <c r="K64" s="414"/>
      <c r="L64" s="414"/>
      <c r="M64" s="414"/>
      <c r="N64" s="414"/>
      <c r="O64" s="414"/>
      <c r="P64" s="414"/>
      <c r="Q64" s="414"/>
      <c r="R64" s="414"/>
    </row>
    <row r="65" spans="2:18" s="300" customFormat="1">
      <c r="B65" s="417"/>
      <c r="C65" s="347"/>
      <c r="D65" s="414"/>
      <c r="E65" s="414"/>
      <c r="F65" s="414"/>
      <c r="G65" s="414"/>
      <c r="H65" s="414"/>
      <c r="I65" s="414"/>
      <c r="J65" s="414"/>
      <c r="K65" s="414"/>
      <c r="L65" s="414"/>
      <c r="M65" s="414"/>
      <c r="N65" s="414"/>
      <c r="O65" s="414"/>
      <c r="P65" s="414"/>
      <c r="Q65" s="414"/>
      <c r="R65" s="414"/>
    </row>
    <row r="66" spans="2:18" s="300" customFormat="1">
      <c r="B66" s="8"/>
      <c r="C66" s="347"/>
      <c r="D66" s="414"/>
      <c r="E66" s="414"/>
      <c r="F66" s="414"/>
      <c r="G66" s="414"/>
      <c r="H66" s="414"/>
      <c r="I66" s="414"/>
      <c r="J66" s="414"/>
      <c r="K66" s="414"/>
      <c r="L66" s="414"/>
      <c r="M66" s="414"/>
      <c r="N66" s="414"/>
      <c r="O66" s="414"/>
      <c r="P66" s="414"/>
      <c r="Q66" s="414"/>
      <c r="R66" s="414"/>
    </row>
    <row r="67" spans="2:18" s="300" customFormat="1">
      <c r="B67" s="8"/>
      <c r="C67" s="347"/>
      <c r="D67" s="414"/>
      <c r="E67" s="414"/>
      <c r="F67" s="414"/>
      <c r="G67" s="414"/>
      <c r="H67" s="414"/>
      <c r="I67" s="414"/>
      <c r="J67" s="414"/>
      <c r="K67" s="414"/>
      <c r="L67" s="414"/>
      <c r="M67" s="414"/>
      <c r="N67" s="414"/>
      <c r="O67" s="414"/>
      <c r="P67" s="414"/>
      <c r="Q67" s="414"/>
      <c r="R67" s="414"/>
    </row>
    <row r="68" spans="2:18" s="300" customFormat="1">
      <c r="B68" s="418"/>
      <c r="C68" s="347"/>
      <c r="D68" s="414"/>
      <c r="E68" s="414"/>
      <c r="F68" s="414"/>
      <c r="G68" s="414"/>
      <c r="H68" s="414"/>
      <c r="I68" s="414"/>
      <c r="J68" s="414"/>
      <c r="K68" s="414"/>
      <c r="L68" s="414"/>
      <c r="M68" s="414"/>
      <c r="N68" s="414"/>
      <c r="O68" s="414"/>
      <c r="P68" s="414"/>
      <c r="Q68" s="414"/>
      <c r="R68" s="414"/>
    </row>
    <row r="69" spans="2:18" s="300" customFormat="1">
      <c r="B69" s="419"/>
      <c r="C69" s="347"/>
      <c r="D69" s="414"/>
      <c r="E69" s="414"/>
      <c r="F69" s="414"/>
      <c r="G69" s="414"/>
      <c r="H69" s="414"/>
      <c r="I69" s="414"/>
      <c r="J69" s="414"/>
      <c r="K69" s="414"/>
      <c r="L69" s="414"/>
      <c r="M69" s="414"/>
      <c r="N69" s="414"/>
      <c r="O69" s="414"/>
      <c r="P69" s="414"/>
      <c r="Q69" s="414"/>
      <c r="R69" s="414"/>
    </row>
    <row r="70" spans="2:18" s="300" customFormat="1">
      <c r="B70" s="420"/>
      <c r="C70" s="347"/>
      <c r="D70" s="414"/>
      <c r="E70" s="414"/>
      <c r="F70" s="414"/>
      <c r="G70" s="414"/>
      <c r="H70" s="414"/>
      <c r="I70" s="414"/>
      <c r="J70" s="414"/>
      <c r="K70" s="414"/>
      <c r="L70" s="414"/>
      <c r="M70" s="414"/>
      <c r="N70" s="414"/>
      <c r="O70" s="414"/>
      <c r="P70" s="414"/>
      <c r="Q70" s="414"/>
      <c r="R70" s="414"/>
    </row>
    <row r="71" spans="2:18" s="300" customFormat="1">
      <c r="B71" s="418"/>
      <c r="C71" s="347"/>
      <c r="D71" s="414"/>
      <c r="E71" s="414"/>
      <c r="F71" s="414"/>
      <c r="G71" s="414"/>
      <c r="H71" s="414"/>
      <c r="I71" s="414"/>
      <c r="J71" s="414"/>
      <c r="K71" s="414"/>
      <c r="L71" s="414"/>
      <c r="M71" s="414"/>
      <c r="N71" s="414"/>
      <c r="O71" s="414"/>
      <c r="P71" s="414"/>
      <c r="Q71" s="414"/>
      <c r="R71" s="414"/>
    </row>
    <row r="72" spans="2:18" s="300" customFormat="1">
      <c r="B72" s="421"/>
      <c r="C72" s="347"/>
      <c r="D72" s="414"/>
      <c r="E72" s="414"/>
      <c r="F72" s="414"/>
      <c r="G72" s="414"/>
      <c r="H72" s="414"/>
      <c r="I72" s="414"/>
      <c r="J72" s="414"/>
      <c r="K72" s="414"/>
      <c r="L72" s="414"/>
      <c r="M72" s="414"/>
      <c r="N72" s="414"/>
      <c r="O72" s="414"/>
      <c r="P72" s="414"/>
      <c r="Q72" s="414"/>
      <c r="R72" s="414"/>
    </row>
    <row r="73" spans="2:18" s="300" customFormat="1">
      <c r="B73" s="421"/>
      <c r="C73" s="347"/>
      <c r="D73" s="414"/>
      <c r="E73" s="414"/>
      <c r="F73" s="414"/>
      <c r="G73" s="414"/>
      <c r="H73" s="414"/>
      <c r="I73" s="414"/>
      <c r="J73" s="414"/>
      <c r="K73" s="414"/>
      <c r="L73" s="414"/>
      <c r="M73" s="414"/>
      <c r="N73" s="414"/>
      <c r="O73" s="414"/>
      <c r="P73" s="414"/>
      <c r="Q73" s="414"/>
      <c r="R73" s="414"/>
    </row>
    <row r="74" spans="2:18" s="300" customFormat="1">
      <c r="B74" s="422"/>
      <c r="C74" s="347"/>
      <c r="D74" s="414"/>
      <c r="E74" s="414"/>
      <c r="F74" s="414"/>
      <c r="G74" s="414"/>
      <c r="H74" s="414"/>
      <c r="I74" s="414"/>
      <c r="J74" s="414"/>
      <c r="K74" s="414"/>
      <c r="L74" s="414"/>
      <c r="M74" s="414"/>
      <c r="N74" s="414"/>
      <c r="O74" s="414"/>
      <c r="P74" s="414"/>
      <c r="Q74" s="414"/>
      <c r="R74" s="414"/>
    </row>
    <row r="75" spans="2:18" s="300" customFormat="1">
      <c r="B75" s="423"/>
      <c r="C75" s="347"/>
      <c r="D75" s="414"/>
      <c r="E75" s="414"/>
      <c r="F75" s="414"/>
      <c r="G75" s="414"/>
      <c r="H75" s="414"/>
      <c r="I75" s="414"/>
      <c r="J75" s="414"/>
      <c r="K75" s="414"/>
      <c r="L75" s="414"/>
      <c r="M75" s="414"/>
      <c r="N75" s="414"/>
      <c r="O75" s="414"/>
      <c r="P75" s="414"/>
      <c r="Q75" s="414"/>
      <c r="R75" s="414"/>
    </row>
    <row r="76" spans="2:18" s="300" customFormat="1">
      <c r="C76" s="347"/>
      <c r="D76" s="414"/>
      <c r="E76" s="414"/>
      <c r="F76" s="414"/>
      <c r="G76" s="414"/>
      <c r="H76" s="414"/>
      <c r="I76" s="414"/>
      <c r="J76" s="414"/>
      <c r="K76" s="414"/>
      <c r="L76" s="414"/>
      <c r="M76" s="414"/>
      <c r="N76" s="414"/>
      <c r="O76" s="414"/>
      <c r="P76" s="414"/>
      <c r="Q76" s="414"/>
      <c r="R76" s="414"/>
    </row>
    <row r="77" spans="2:18" s="300" customFormat="1">
      <c r="C77" s="347"/>
      <c r="D77" s="414"/>
      <c r="E77" s="414"/>
      <c r="F77" s="414"/>
      <c r="G77" s="414"/>
      <c r="H77" s="414"/>
      <c r="I77" s="414"/>
      <c r="J77" s="414"/>
      <c r="K77" s="414"/>
      <c r="L77" s="414"/>
      <c r="M77" s="414"/>
      <c r="N77" s="414"/>
      <c r="O77" s="414"/>
      <c r="P77" s="414"/>
      <c r="Q77" s="414"/>
      <c r="R77" s="414"/>
    </row>
    <row r="78" spans="2:18" s="300" customFormat="1">
      <c r="C78" s="347"/>
      <c r="D78" s="414"/>
      <c r="E78" s="414"/>
      <c r="F78" s="414"/>
      <c r="G78" s="414"/>
      <c r="H78" s="414"/>
      <c r="I78" s="414"/>
      <c r="J78" s="414"/>
      <c r="K78" s="414"/>
      <c r="L78" s="414"/>
      <c r="M78" s="414"/>
      <c r="N78" s="414"/>
      <c r="O78" s="414"/>
      <c r="P78" s="414"/>
      <c r="Q78" s="414"/>
      <c r="R78" s="414"/>
    </row>
    <row r="79" spans="2:18" s="300" customFormat="1">
      <c r="C79" s="347"/>
      <c r="D79" s="414"/>
      <c r="E79" s="414"/>
      <c r="F79" s="414"/>
      <c r="G79" s="414"/>
      <c r="H79" s="414"/>
      <c r="I79" s="414"/>
      <c r="J79" s="414"/>
      <c r="K79" s="414"/>
      <c r="L79" s="414"/>
      <c r="M79" s="414"/>
      <c r="N79" s="414"/>
      <c r="O79" s="414"/>
      <c r="P79" s="414"/>
      <c r="Q79" s="414"/>
      <c r="R79" s="414"/>
    </row>
    <row r="80" spans="2:18" s="300" customFormat="1">
      <c r="C80" s="347"/>
      <c r="D80" s="414"/>
      <c r="E80" s="414"/>
      <c r="F80" s="414"/>
      <c r="G80" s="414"/>
      <c r="H80" s="414"/>
      <c r="I80" s="414"/>
      <c r="J80" s="414"/>
      <c r="K80" s="414"/>
      <c r="L80" s="414"/>
      <c r="M80" s="414"/>
      <c r="N80" s="414"/>
      <c r="O80" s="414"/>
      <c r="P80" s="414"/>
      <c r="Q80" s="414"/>
      <c r="R80" s="414"/>
    </row>
    <row r="81" spans="3:18" s="300" customFormat="1">
      <c r="C81" s="347"/>
      <c r="D81" s="414"/>
      <c r="E81" s="414"/>
      <c r="F81" s="414"/>
      <c r="G81" s="414"/>
      <c r="H81" s="414"/>
      <c r="I81" s="414"/>
      <c r="J81" s="414"/>
      <c r="K81" s="414"/>
      <c r="L81" s="414"/>
      <c r="M81" s="414"/>
      <c r="N81" s="414"/>
      <c r="O81" s="414"/>
      <c r="P81" s="414"/>
      <c r="Q81" s="414"/>
      <c r="R81" s="414"/>
    </row>
    <row r="82" spans="3:18">
      <c r="C82" s="347"/>
      <c r="D82" s="414"/>
      <c r="E82" s="414"/>
      <c r="F82" s="414"/>
      <c r="G82" s="414"/>
      <c r="H82" s="414"/>
      <c r="I82" s="414"/>
      <c r="J82" s="414"/>
      <c r="K82" s="414"/>
      <c r="L82" s="414"/>
      <c r="M82" s="414"/>
      <c r="N82" s="414"/>
      <c r="O82" s="414"/>
      <c r="P82" s="414"/>
      <c r="Q82" s="414"/>
      <c r="R82" s="414"/>
    </row>
  </sheetData>
  <customSheetViews>
    <customSheetView guid="{8C910BC3-505E-4F07-BE1B-E6A1737C2DE9}" showPageBreaks="1" printArea="1" topLeftCell="C1">
      <pane xSplit="1" ySplit="1" topLeftCell="D26" activePane="bottomRight" state="frozen"/>
      <selection pane="bottomRight" activeCell="AL41" sqref="AL41"/>
      <pageMargins left="0" right="0" top="0.98425196850393704" bottom="0.98425196850393704" header="0.51181102362204722" footer="0.51181102362204722"/>
      <pageSetup paperSize="9" scale="48" orientation="landscape" r:id="rId1"/>
      <headerFooter alignWithMargins="0"/>
    </customSheetView>
    <customSheetView guid="{9AF4A83C-CF57-4B40-8A74-6A0EA6C2FE5C}" showPageBreaks="1" printArea="1">
      <selection activeCell="C13" sqref="C13"/>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8DA78CF1-615A-4626-9893-6751995631A4}" hiddenRows="1" topLeftCell="D1">
      <selection activeCell="N82" sqref="N82"/>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687A4863-1825-4D63-B732-E76682E6DE4F}" showPageBreaks="1" printArea="1" topLeftCell="C49">
      <selection activeCell="J63" sqref="J63"/>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25FAB884-5E17-4008-8139-33D910C7DEFE}" showPageBreaks="1" printArea="1">
      <selection activeCell="G74" sqref="G74"/>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899D69CD-4B7E-42BC-9944-5BD922EB798C}" showPageBreaks="1" printArea="1" topLeftCell="C1">
      <pane xSplit="1" ySplit="1" topLeftCell="J2" activePane="bottomRight" state="frozen"/>
      <selection pane="bottomRight" activeCell="R11" sqref="R11"/>
      <pageMargins left="0" right="0" top="0.98425196850393704" bottom="0.98425196850393704" header="0.51181102362204722" footer="0.51181102362204722"/>
      <pageSetup paperSize="9" scale="48" orientation="landscape" r:id="rId6"/>
      <headerFooter alignWithMargins="0"/>
    </customSheetView>
  </customSheetViews>
  <pageMargins left="0" right="0" top="0.98425196850393704" bottom="0.98425196850393704" header="0.51181102362204722" footer="0.51181102362204722"/>
  <pageSetup paperSize="9" scale="48" orientation="landscape" r:id="rId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5"/>
  <sheetData/>
  <customSheetViews>
    <customSheetView guid="{8C910BC3-505E-4F07-BE1B-E6A1737C2DE9}" state="hidden">
      <selection activeCell="K36" sqref="K36"/>
      <pageMargins left="0.7" right="0.7" top="0.75" bottom="0.75" header="0.3" footer="0.3"/>
    </customSheetView>
    <customSheetView guid="{9AF4A83C-CF57-4B40-8A74-6A0EA6C2FE5C}">
      <selection activeCell="K36" sqref="K36"/>
      <pageMargins left="0.7" right="0.7" top="0.75" bottom="0.75" header="0.3" footer="0.3"/>
    </customSheetView>
    <customSheetView guid="{8DA78CF1-615A-4626-9893-6751995631A4}">
      <selection activeCell="K36" sqref="K36"/>
      <pageMargins left="0.7" right="0.7" top="0.75" bottom="0.75" header="0.3" footer="0.3"/>
    </customSheetView>
    <customSheetView guid="{687A4863-1825-4D63-B732-E76682E6DE4F}">
      <selection activeCell="K36" sqref="K36"/>
      <pageMargins left="0.7" right="0.7" top="0.75" bottom="0.75" header="0.3" footer="0.3"/>
    </customSheetView>
    <customSheetView guid="{25FAB884-5E17-4008-8139-33D910C7DEFE}">
      <selection activeCell="K36" sqref="K36"/>
      <pageMargins left="0.7" right="0.7" top="0.75" bottom="0.75" header="0.3" footer="0.3"/>
    </customSheetView>
    <customSheetView guid="{899D69CD-4B7E-42BC-9944-5BD922EB798C}">
      <selection activeCell="K36" sqref="K36"/>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8C910BC3-505E-4F07-BE1B-E6A1737C2DE9}" state="hidden">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 guid="{8DA78CF1-615A-4626-9893-6751995631A4}" state="hidden">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12F8D032-8143-430B-8DFF-852E8796C402}" state="hidden">
      <pageMargins left="0.7" right="0.7" top="0.75" bottom="0.75" header="0.3" footer="0.3"/>
    </customSheetView>
    <customSheetView guid="{687A4863-1825-4D63-B732-E76682E6DE4F}" state="hidden">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topLeftCell="B19" workbookViewId="0">
      <selection activeCell="P45" sqref="P45"/>
    </sheetView>
  </sheetViews>
  <sheetFormatPr defaultColWidth="8.85546875" defaultRowHeight="14.25"/>
  <cols>
    <col min="1" max="2" width="50.85546875" style="6" customWidth="1"/>
    <col min="3" max="9" width="13.42578125" style="6" customWidth="1"/>
    <col min="10" max="16" width="13.42578125" style="330" customWidth="1"/>
    <col min="17" max="16384" width="8.85546875" style="6"/>
  </cols>
  <sheetData>
    <row r="1" spans="1:17" s="385" customFormat="1" ht="19.5" customHeight="1" thickBot="1">
      <c r="A1" s="383" t="s">
        <v>89</v>
      </c>
      <c r="B1" s="383" t="s">
        <v>1</v>
      </c>
      <c r="C1" s="384" t="s">
        <v>189</v>
      </c>
      <c r="D1" s="384" t="s">
        <v>190</v>
      </c>
      <c r="E1" s="384" t="s">
        <v>191</v>
      </c>
      <c r="F1" s="384" t="s">
        <v>192</v>
      </c>
      <c r="G1" s="384" t="s">
        <v>193</v>
      </c>
      <c r="H1" s="384" t="s">
        <v>194</v>
      </c>
      <c r="I1" s="384" t="s">
        <v>195</v>
      </c>
      <c r="J1" s="384" t="s">
        <v>196</v>
      </c>
      <c r="K1" s="384" t="s">
        <v>197</v>
      </c>
      <c r="L1" s="384" t="s">
        <v>198</v>
      </c>
      <c r="M1" s="384" t="s">
        <v>609</v>
      </c>
      <c r="N1" s="384" t="s">
        <v>618</v>
      </c>
      <c r="O1" s="384" t="s">
        <v>658</v>
      </c>
      <c r="P1" s="384" t="s">
        <v>662</v>
      </c>
    </row>
    <row r="2" spans="1:17" s="22" customFormat="1" ht="28.5">
      <c r="A2" s="391" t="s">
        <v>244</v>
      </c>
      <c r="B2" s="391" t="s">
        <v>150</v>
      </c>
      <c r="C2" s="386">
        <v>1559802</v>
      </c>
      <c r="D2" s="386">
        <v>1620968</v>
      </c>
      <c r="E2" s="386">
        <v>1663808</v>
      </c>
      <c r="F2" s="386">
        <v>1684729</v>
      </c>
      <c r="G2" s="386">
        <v>1688501</v>
      </c>
      <c r="H2" s="386">
        <v>1736743</v>
      </c>
      <c r="I2" s="386">
        <v>1805709</v>
      </c>
      <c r="J2" s="386">
        <v>1982843</v>
      </c>
      <c r="K2" s="386">
        <v>2081699</v>
      </c>
      <c r="L2" s="386">
        <v>2116449</v>
      </c>
      <c r="M2" s="386">
        <v>2166156</v>
      </c>
      <c r="N2" s="386">
        <v>2097532</v>
      </c>
      <c r="O2" s="386">
        <v>2050090</v>
      </c>
      <c r="P2" s="386">
        <v>1758240</v>
      </c>
    </row>
    <row r="3" spans="1:17" ht="15" customHeight="1">
      <c r="A3" s="392" t="s">
        <v>632</v>
      </c>
      <c r="B3" s="392" t="s">
        <v>631</v>
      </c>
      <c r="C3" s="387">
        <v>460085</v>
      </c>
      <c r="D3" s="387">
        <v>487186</v>
      </c>
      <c r="E3" s="387">
        <v>492361</v>
      </c>
      <c r="F3" s="387">
        <v>497431</v>
      </c>
      <c r="G3" s="387">
        <v>496216</v>
      </c>
      <c r="H3" s="387">
        <v>511595</v>
      </c>
      <c r="I3" s="387">
        <v>534737</v>
      </c>
      <c r="J3" s="387">
        <v>580009</v>
      </c>
      <c r="K3" s="387">
        <v>612516</v>
      </c>
      <c r="L3" s="387">
        <v>622815</v>
      </c>
      <c r="M3" s="387">
        <v>638868</v>
      </c>
      <c r="N3" s="387">
        <v>645950</v>
      </c>
      <c r="O3" s="387">
        <v>626627</v>
      </c>
      <c r="P3" s="387">
        <v>527245</v>
      </c>
    </row>
    <row r="4" spans="1:17" ht="15" customHeight="1">
      <c r="A4" s="392" t="s">
        <v>246</v>
      </c>
      <c r="B4" s="392" t="s">
        <v>175</v>
      </c>
      <c r="C4" s="387">
        <v>853134</v>
      </c>
      <c r="D4" s="387">
        <v>888127</v>
      </c>
      <c r="E4" s="387">
        <v>920251</v>
      </c>
      <c r="F4" s="387">
        <v>940928</v>
      </c>
      <c r="G4" s="387">
        <v>947745</v>
      </c>
      <c r="H4" s="387">
        <v>978260</v>
      </c>
      <c r="I4" s="387">
        <v>1002343</v>
      </c>
      <c r="J4" s="387">
        <v>1100303</v>
      </c>
      <c r="K4" s="387">
        <v>1156682</v>
      </c>
      <c r="L4" s="387">
        <v>1194984</v>
      </c>
      <c r="M4" s="387">
        <v>1239653</v>
      </c>
      <c r="N4" s="387">
        <v>1173562</v>
      </c>
      <c r="O4" s="387">
        <v>1161883</v>
      </c>
      <c r="P4" s="387">
        <v>1000596</v>
      </c>
    </row>
    <row r="5" spans="1:17" s="15" customFormat="1" ht="15" customHeight="1">
      <c r="A5" s="393" t="s">
        <v>247</v>
      </c>
      <c r="B5" s="393" t="s">
        <v>259</v>
      </c>
      <c r="C5" s="388">
        <v>250682</v>
      </c>
      <c r="D5" s="388">
        <v>262395</v>
      </c>
      <c r="E5" s="388">
        <v>273039</v>
      </c>
      <c r="F5" s="388">
        <v>280480</v>
      </c>
      <c r="G5" s="387">
        <v>280304</v>
      </c>
      <c r="H5" s="387">
        <v>293213</v>
      </c>
      <c r="I5" s="387">
        <v>303386</v>
      </c>
      <c r="J5" s="387">
        <v>355178</v>
      </c>
      <c r="K5" s="387">
        <v>396264</v>
      </c>
      <c r="L5" s="387">
        <v>407861</v>
      </c>
      <c r="M5" s="387">
        <v>418730</v>
      </c>
      <c r="N5" s="387">
        <v>423653</v>
      </c>
      <c r="O5" s="387">
        <v>423909</v>
      </c>
      <c r="P5" s="387">
        <v>359484</v>
      </c>
    </row>
    <row r="6" spans="1:17" ht="15" customHeight="1">
      <c r="A6" s="392" t="s">
        <v>637</v>
      </c>
      <c r="B6" s="392" t="s">
        <v>638</v>
      </c>
      <c r="C6" s="387">
        <v>161140</v>
      </c>
      <c r="D6" s="387">
        <v>162598</v>
      </c>
      <c r="E6" s="387">
        <v>169278</v>
      </c>
      <c r="F6" s="387">
        <v>167983</v>
      </c>
      <c r="G6" s="387">
        <v>169101</v>
      </c>
      <c r="H6" s="387">
        <v>169183</v>
      </c>
      <c r="I6" s="387">
        <v>192883</v>
      </c>
      <c r="J6" s="387">
        <v>211727</v>
      </c>
      <c r="K6" s="387">
        <v>228036</v>
      </c>
      <c r="L6" s="387">
        <v>215282</v>
      </c>
      <c r="M6" s="387">
        <v>203939</v>
      </c>
      <c r="N6" s="387">
        <v>207409</v>
      </c>
      <c r="O6" s="387">
        <v>199946</v>
      </c>
      <c r="P6" s="387">
        <v>204724</v>
      </c>
    </row>
    <row r="7" spans="1:17" ht="15" customHeight="1">
      <c r="A7" s="392" t="s">
        <v>249</v>
      </c>
      <c r="B7" s="392" t="s">
        <v>261</v>
      </c>
      <c r="C7" s="387">
        <v>3093</v>
      </c>
      <c r="D7" s="387">
        <v>6082</v>
      </c>
      <c r="E7" s="387">
        <v>9178</v>
      </c>
      <c r="F7" s="387">
        <v>8989</v>
      </c>
      <c r="G7" s="387">
        <v>13653</v>
      </c>
      <c r="H7" s="387">
        <v>15780</v>
      </c>
      <c r="I7" s="387">
        <v>16818</v>
      </c>
      <c r="J7" s="387">
        <v>26701</v>
      </c>
      <c r="K7" s="387">
        <v>24615</v>
      </c>
      <c r="L7" s="387">
        <v>25573</v>
      </c>
      <c r="M7" s="387">
        <v>26866</v>
      </c>
      <c r="N7" s="387">
        <v>17314</v>
      </c>
      <c r="O7" s="387">
        <v>11609</v>
      </c>
      <c r="P7" s="387">
        <v>3725</v>
      </c>
    </row>
    <row r="8" spans="1:17">
      <c r="A8" s="392" t="s">
        <v>62</v>
      </c>
      <c r="B8" s="392" t="s">
        <v>17</v>
      </c>
      <c r="C8" s="387">
        <v>15191</v>
      </c>
      <c r="D8" s="387">
        <v>16183</v>
      </c>
      <c r="E8" s="387">
        <v>16367</v>
      </c>
      <c r="F8" s="387">
        <v>16484</v>
      </c>
      <c r="G8" s="387">
        <v>7691</v>
      </c>
      <c r="H8" s="387">
        <v>8378</v>
      </c>
      <c r="I8" s="387">
        <v>7816</v>
      </c>
      <c r="J8" s="387">
        <v>11945</v>
      </c>
      <c r="K8" s="387">
        <v>12821</v>
      </c>
      <c r="L8" s="387">
        <v>12562</v>
      </c>
      <c r="M8" s="387">
        <v>11057</v>
      </c>
      <c r="N8" s="387">
        <v>11170</v>
      </c>
      <c r="O8" s="387">
        <v>9889</v>
      </c>
      <c r="P8" s="387">
        <v>2304</v>
      </c>
    </row>
    <row r="9" spans="1:17">
      <c r="A9" s="392" t="s">
        <v>248</v>
      </c>
      <c r="B9" s="392" t="s">
        <v>177</v>
      </c>
      <c r="C9" s="387">
        <v>1710</v>
      </c>
      <c r="D9" s="387">
        <v>1518</v>
      </c>
      <c r="E9" s="387">
        <v>1445</v>
      </c>
      <c r="F9" s="387">
        <v>1703</v>
      </c>
      <c r="G9" s="387">
        <v>1974</v>
      </c>
      <c r="H9" s="387">
        <v>1941</v>
      </c>
      <c r="I9" s="387">
        <v>2796</v>
      </c>
      <c r="J9" s="387">
        <v>3083</v>
      </c>
      <c r="K9" s="387">
        <v>2762</v>
      </c>
      <c r="L9" s="387">
        <v>2496</v>
      </c>
      <c r="M9" s="387">
        <v>2448</v>
      </c>
      <c r="N9" s="387">
        <v>2447</v>
      </c>
      <c r="O9" s="387">
        <v>2803</v>
      </c>
      <c r="P9" s="387">
        <v>2330</v>
      </c>
    </row>
    <row r="10" spans="1:17">
      <c r="A10" s="392" t="s">
        <v>250</v>
      </c>
      <c r="B10" s="392" t="s">
        <v>262</v>
      </c>
      <c r="C10" s="387">
        <v>65449</v>
      </c>
      <c r="D10" s="387">
        <v>59274</v>
      </c>
      <c r="E10" s="387">
        <v>54928</v>
      </c>
      <c r="F10" s="387">
        <v>51211</v>
      </c>
      <c r="G10" s="387">
        <v>52121</v>
      </c>
      <c r="H10" s="387">
        <v>51606</v>
      </c>
      <c r="I10" s="387">
        <v>48316</v>
      </c>
      <c r="J10" s="387">
        <v>49075</v>
      </c>
      <c r="K10" s="387">
        <v>44267</v>
      </c>
      <c r="L10" s="387">
        <v>42737</v>
      </c>
      <c r="M10" s="387">
        <v>43325</v>
      </c>
      <c r="N10" s="387">
        <v>39680</v>
      </c>
      <c r="O10" s="387">
        <v>37333</v>
      </c>
      <c r="P10" s="387">
        <v>17316</v>
      </c>
    </row>
    <row r="11" spans="1:17" s="22" customFormat="1" ht="28.5">
      <c r="A11" s="391" t="s">
        <v>119</v>
      </c>
      <c r="B11" s="391" t="s">
        <v>123</v>
      </c>
      <c r="C11" s="12">
        <v>0</v>
      </c>
      <c r="D11" s="12">
        <v>0</v>
      </c>
      <c r="E11" s="12">
        <v>0</v>
      </c>
      <c r="F11" s="12">
        <v>0</v>
      </c>
      <c r="G11" s="12">
        <v>1487943</v>
      </c>
      <c r="H11" s="12">
        <v>1537794</v>
      </c>
      <c r="I11" s="12">
        <v>1584506</v>
      </c>
      <c r="J11" s="12">
        <v>1734889</v>
      </c>
      <c r="K11" s="12">
        <v>1821282</v>
      </c>
      <c r="L11" s="12">
        <v>1869671</v>
      </c>
      <c r="M11" s="12">
        <v>1923854</v>
      </c>
      <c r="N11" s="12">
        <v>1852731</v>
      </c>
      <c r="O11" s="12">
        <v>1816161</v>
      </c>
      <c r="P11" s="12">
        <v>1535340</v>
      </c>
      <c r="Q11" s="12">
        <v>0</v>
      </c>
    </row>
    <row r="12" spans="1:17" s="330" customFormat="1" ht="15" customHeight="1">
      <c r="A12" s="359" t="s">
        <v>632</v>
      </c>
      <c r="B12" s="359" t="s">
        <v>631</v>
      </c>
      <c r="C12" s="9">
        <v>0</v>
      </c>
      <c r="D12" s="9">
        <v>0</v>
      </c>
      <c r="E12" s="9">
        <v>0</v>
      </c>
      <c r="F12" s="9">
        <v>0</v>
      </c>
      <c r="G12" s="9">
        <v>495715</v>
      </c>
      <c r="H12" s="9">
        <v>511085</v>
      </c>
      <c r="I12" s="9">
        <v>534228</v>
      </c>
      <c r="J12" s="9">
        <v>575313</v>
      </c>
      <c r="K12" s="9">
        <v>607477</v>
      </c>
      <c r="L12" s="9">
        <v>617598</v>
      </c>
      <c r="M12" s="9">
        <v>627128</v>
      </c>
      <c r="N12" s="9">
        <v>634055</v>
      </c>
      <c r="O12" s="9">
        <v>615521</v>
      </c>
      <c r="P12" s="9">
        <v>517023</v>
      </c>
    </row>
    <row r="13" spans="1:17" s="330" customFormat="1">
      <c r="A13" s="359" t="s">
        <v>246</v>
      </c>
      <c r="B13" s="359" t="s">
        <v>175</v>
      </c>
      <c r="C13" s="9">
        <v>0</v>
      </c>
      <c r="D13" s="9">
        <v>0</v>
      </c>
      <c r="E13" s="9">
        <v>0</v>
      </c>
      <c r="F13" s="9">
        <v>0</v>
      </c>
      <c r="G13" s="9">
        <v>916789</v>
      </c>
      <c r="H13" s="9">
        <v>949004</v>
      </c>
      <c r="I13" s="9">
        <v>974532</v>
      </c>
      <c r="J13" s="9">
        <v>1068772</v>
      </c>
      <c r="K13" s="9">
        <v>1129340</v>
      </c>
      <c r="L13" s="9">
        <v>1168705</v>
      </c>
      <c r="M13" s="9">
        <v>1213030</v>
      </c>
      <c r="N13" s="9">
        <v>1148065</v>
      </c>
      <c r="O13" s="9">
        <v>1139006</v>
      </c>
      <c r="P13" s="9">
        <v>992642</v>
      </c>
    </row>
    <row r="14" spans="1:17" s="389" customFormat="1">
      <c r="A14" s="393" t="s">
        <v>247</v>
      </c>
      <c r="B14" s="393" t="s">
        <v>259</v>
      </c>
      <c r="C14" s="9">
        <v>0</v>
      </c>
      <c r="D14" s="9">
        <v>0</v>
      </c>
      <c r="E14" s="9">
        <v>0</v>
      </c>
      <c r="F14" s="9">
        <v>0</v>
      </c>
      <c r="G14" s="9">
        <v>280304</v>
      </c>
      <c r="H14" s="9">
        <v>293213</v>
      </c>
      <c r="I14" s="9">
        <v>303386</v>
      </c>
      <c r="J14" s="9">
        <v>355178</v>
      </c>
      <c r="K14" s="9">
        <v>396264</v>
      </c>
      <c r="L14" s="9">
        <v>407861</v>
      </c>
      <c r="M14" s="9">
        <v>418730</v>
      </c>
      <c r="N14" s="9">
        <v>423653</v>
      </c>
      <c r="O14" s="9">
        <v>423909</v>
      </c>
      <c r="P14" s="9">
        <v>359484</v>
      </c>
    </row>
    <row r="15" spans="1:17" s="330" customFormat="1">
      <c r="A15" s="359" t="s">
        <v>249</v>
      </c>
      <c r="B15" s="359" t="s">
        <v>261</v>
      </c>
      <c r="C15" s="9">
        <v>0</v>
      </c>
      <c r="D15" s="9">
        <v>0</v>
      </c>
      <c r="E15" s="9">
        <v>0</v>
      </c>
      <c r="F15" s="9">
        <v>0</v>
      </c>
      <c r="G15" s="9">
        <v>13653</v>
      </c>
      <c r="H15" s="9">
        <v>15780</v>
      </c>
      <c r="I15" s="9">
        <v>16818</v>
      </c>
      <c r="J15" s="9">
        <v>26701</v>
      </c>
      <c r="K15" s="9">
        <v>24615</v>
      </c>
      <c r="L15" s="9">
        <v>25573</v>
      </c>
      <c r="M15" s="9">
        <v>26866</v>
      </c>
      <c r="N15" s="9">
        <v>17314</v>
      </c>
      <c r="O15" s="9">
        <v>11609</v>
      </c>
      <c r="P15" s="9">
        <v>3725</v>
      </c>
    </row>
    <row r="16" spans="1:17" s="330" customFormat="1">
      <c r="A16" s="359" t="s">
        <v>62</v>
      </c>
      <c r="B16" s="359" t="s">
        <v>17</v>
      </c>
      <c r="C16" s="9">
        <v>0</v>
      </c>
      <c r="D16" s="9">
        <v>0</v>
      </c>
      <c r="E16" s="9">
        <v>0</v>
      </c>
      <c r="F16" s="9">
        <v>0</v>
      </c>
      <c r="G16" s="9">
        <v>7691</v>
      </c>
      <c r="H16" s="9">
        <v>8378</v>
      </c>
      <c r="I16" s="9">
        <v>7816</v>
      </c>
      <c r="J16" s="9">
        <v>11945</v>
      </c>
      <c r="K16" s="9">
        <v>12821</v>
      </c>
      <c r="L16" s="9">
        <v>12562</v>
      </c>
      <c r="M16" s="9">
        <v>11057</v>
      </c>
      <c r="N16" s="9">
        <v>11170</v>
      </c>
      <c r="O16" s="9">
        <v>9889</v>
      </c>
      <c r="P16" s="9">
        <v>2304</v>
      </c>
    </row>
    <row r="17" spans="1:16" s="330" customFormat="1">
      <c r="A17" s="359" t="s">
        <v>248</v>
      </c>
      <c r="B17" s="359" t="s">
        <v>177</v>
      </c>
      <c r="C17" s="9">
        <v>0</v>
      </c>
      <c r="D17" s="9">
        <v>0</v>
      </c>
      <c r="E17" s="9">
        <v>0</v>
      </c>
      <c r="F17" s="9">
        <v>0</v>
      </c>
      <c r="G17" s="9">
        <v>1974</v>
      </c>
      <c r="H17" s="9">
        <v>1941</v>
      </c>
      <c r="I17" s="9">
        <v>2796</v>
      </c>
      <c r="J17" s="9">
        <v>3083</v>
      </c>
      <c r="K17" s="9">
        <v>2762</v>
      </c>
      <c r="L17" s="9">
        <v>2496</v>
      </c>
      <c r="M17" s="9">
        <v>2448</v>
      </c>
      <c r="N17" s="9">
        <v>2447</v>
      </c>
      <c r="O17" s="9">
        <v>2803</v>
      </c>
      <c r="P17" s="9">
        <v>2330</v>
      </c>
    </row>
    <row r="18" spans="1:16" s="330" customFormat="1">
      <c r="A18" s="359" t="s">
        <v>250</v>
      </c>
      <c r="B18" s="359" t="s">
        <v>262</v>
      </c>
      <c r="C18" s="9">
        <v>0</v>
      </c>
      <c r="D18" s="9">
        <v>0</v>
      </c>
      <c r="E18" s="9">
        <v>0</v>
      </c>
      <c r="F18" s="9">
        <v>0</v>
      </c>
      <c r="G18" s="9">
        <v>52121</v>
      </c>
      <c r="H18" s="9">
        <v>51606</v>
      </c>
      <c r="I18" s="9">
        <v>48316</v>
      </c>
      <c r="J18" s="9">
        <v>49075</v>
      </c>
      <c r="K18" s="9">
        <v>44267</v>
      </c>
      <c r="L18" s="9">
        <v>42737</v>
      </c>
      <c r="M18" s="9">
        <v>43325</v>
      </c>
      <c r="N18" s="9">
        <v>39680</v>
      </c>
      <c r="O18" s="9">
        <v>37333</v>
      </c>
      <c r="P18" s="9">
        <v>17316</v>
      </c>
    </row>
    <row r="19" spans="1:16" s="390" customFormat="1" ht="42.75">
      <c r="A19" s="391" t="s">
        <v>251</v>
      </c>
      <c r="B19" s="391" t="s">
        <v>124</v>
      </c>
      <c r="C19" s="12">
        <v>0</v>
      </c>
      <c r="D19" s="12">
        <v>0</v>
      </c>
      <c r="E19" s="12">
        <v>0</v>
      </c>
      <c r="F19" s="12">
        <v>0</v>
      </c>
      <c r="G19" s="12">
        <v>163239</v>
      </c>
      <c r="H19" s="12">
        <v>174832</v>
      </c>
      <c r="I19" s="12">
        <v>189226</v>
      </c>
      <c r="J19" s="12">
        <v>206081</v>
      </c>
      <c r="K19" s="12">
        <v>209674</v>
      </c>
      <c r="L19" s="12">
        <v>199210</v>
      </c>
      <c r="M19" s="12">
        <v>209193</v>
      </c>
      <c r="N19" s="12">
        <v>215747</v>
      </c>
      <c r="O19" s="12">
        <v>206593</v>
      </c>
      <c r="P19" s="12">
        <v>209592</v>
      </c>
    </row>
    <row r="20" spans="1:16" s="330" customFormat="1">
      <c r="A20" s="359" t="s">
        <v>245</v>
      </c>
      <c r="B20" s="359" t="s">
        <v>173</v>
      </c>
      <c r="C20" s="9">
        <v>0</v>
      </c>
      <c r="D20" s="9">
        <v>0</v>
      </c>
      <c r="E20" s="9">
        <v>0</v>
      </c>
      <c r="F20" s="9">
        <v>0</v>
      </c>
      <c r="G20" s="9">
        <v>0</v>
      </c>
      <c r="H20" s="9">
        <v>0</v>
      </c>
      <c r="I20" s="9">
        <v>0</v>
      </c>
      <c r="J20" s="9">
        <v>4179</v>
      </c>
      <c r="K20" s="9">
        <v>4538</v>
      </c>
      <c r="L20" s="9">
        <v>4707</v>
      </c>
      <c r="M20" s="9">
        <v>11223</v>
      </c>
      <c r="N20" s="9">
        <v>11553</v>
      </c>
      <c r="O20" s="9">
        <v>10598</v>
      </c>
      <c r="P20" s="9">
        <v>9826</v>
      </c>
    </row>
    <row r="21" spans="1:16" s="330" customFormat="1">
      <c r="A21" s="394" t="s">
        <v>637</v>
      </c>
      <c r="B21" s="359" t="s">
        <v>638</v>
      </c>
      <c r="C21" s="9">
        <v>0</v>
      </c>
      <c r="D21" s="9">
        <v>0</v>
      </c>
      <c r="E21" s="9">
        <v>0</v>
      </c>
      <c r="F21" s="9">
        <v>0</v>
      </c>
      <c r="G21" s="9">
        <v>163239</v>
      </c>
      <c r="H21" s="9">
        <v>174832</v>
      </c>
      <c r="I21" s="9">
        <v>189226</v>
      </c>
      <c r="J21" s="9">
        <v>201902</v>
      </c>
      <c r="K21" s="9">
        <v>205136</v>
      </c>
      <c r="L21" s="9">
        <v>194503</v>
      </c>
      <c r="M21" s="9">
        <v>197970</v>
      </c>
      <c r="N21" s="9">
        <v>204194</v>
      </c>
      <c r="O21" s="9">
        <v>195995</v>
      </c>
      <c r="P21" s="9">
        <v>199766</v>
      </c>
    </row>
    <row r="22" spans="1:16" s="22" customFormat="1" ht="42.75">
      <c r="A22" s="391" t="s">
        <v>121</v>
      </c>
      <c r="B22" s="391" t="s">
        <v>122</v>
      </c>
      <c r="C22" s="12">
        <v>0</v>
      </c>
      <c r="D22" s="12">
        <v>0</v>
      </c>
      <c r="E22" s="12">
        <v>0</v>
      </c>
      <c r="F22" s="12">
        <v>0</v>
      </c>
      <c r="G22" s="12">
        <v>37319</v>
      </c>
      <c r="H22" s="12">
        <v>24117</v>
      </c>
      <c r="I22" s="12">
        <v>31977</v>
      </c>
      <c r="J22" s="12">
        <v>41873</v>
      </c>
      <c r="K22" s="12">
        <v>50743</v>
      </c>
      <c r="L22" s="12">
        <v>47568</v>
      </c>
      <c r="M22" s="12">
        <v>33109</v>
      </c>
      <c r="N22" s="12">
        <v>29054</v>
      </c>
      <c r="O22" s="12">
        <v>27336</v>
      </c>
      <c r="P22" s="12">
        <v>13308</v>
      </c>
    </row>
    <row r="23" spans="1:16">
      <c r="A23" s="359" t="s">
        <v>245</v>
      </c>
      <c r="B23" s="359" t="s">
        <v>173</v>
      </c>
      <c r="C23" s="9">
        <v>0</v>
      </c>
      <c r="D23" s="9">
        <v>0</v>
      </c>
      <c r="E23" s="9">
        <v>0</v>
      </c>
      <c r="F23" s="9">
        <v>0</v>
      </c>
      <c r="G23" s="9">
        <v>501</v>
      </c>
      <c r="H23" s="9">
        <v>510</v>
      </c>
      <c r="I23" s="9">
        <v>509</v>
      </c>
      <c r="J23" s="9">
        <v>517</v>
      </c>
      <c r="K23" s="9">
        <v>501</v>
      </c>
      <c r="L23" s="9">
        <v>510</v>
      </c>
      <c r="M23" s="9">
        <v>517</v>
      </c>
      <c r="N23" s="9">
        <v>342</v>
      </c>
      <c r="O23" s="9">
        <v>508</v>
      </c>
      <c r="P23" s="9">
        <v>396</v>
      </c>
    </row>
    <row r="24" spans="1:16">
      <c r="A24" s="359" t="s">
        <v>246</v>
      </c>
      <c r="B24" s="359" t="s">
        <v>175</v>
      </c>
      <c r="C24" s="9">
        <v>0</v>
      </c>
      <c r="D24" s="9">
        <v>0</v>
      </c>
      <c r="E24" s="9">
        <v>0</v>
      </c>
      <c r="F24" s="9">
        <v>0</v>
      </c>
      <c r="G24" s="9">
        <v>30956</v>
      </c>
      <c r="H24" s="9">
        <v>29256</v>
      </c>
      <c r="I24" s="9">
        <v>27811</v>
      </c>
      <c r="J24" s="9">
        <v>31531</v>
      </c>
      <c r="K24" s="9">
        <v>27342</v>
      </c>
      <c r="L24" s="9">
        <v>26279</v>
      </c>
      <c r="M24" s="9">
        <v>26623</v>
      </c>
      <c r="N24" s="9">
        <v>25497</v>
      </c>
      <c r="O24" s="9">
        <v>22877</v>
      </c>
      <c r="P24" s="9">
        <v>7954</v>
      </c>
    </row>
    <row r="25" spans="1:16" s="15" customFormat="1">
      <c r="A25" s="393" t="s">
        <v>247</v>
      </c>
      <c r="B25" s="393" t="s">
        <v>259</v>
      </c>
      <c r="C25" s="14">
        <v>0</v>
      </c>
      <c r="D25" s="14">
        <v>0</v>
      </c>
      <c r="E25" s="14">
        <v>0</v>
      </c>
      <c r="F25" s="14">
        <v>0</v>
      </c>
      <c r="G25" s="14">
        <v>0</v>
      </c>
      <c r="H25" s="14">
        <v>0</v>
      </c>
      <c r="I25" s="14">
        <v>0</v>
      </c>
      <c r="J25" s="14">
        <v>0</v>
      </c>
      <c r="K25" s="14">
        <v>0</v>
      </c>
      <c r="L25" s="14">
        <v>0</v>
      </c>
      <c r="M25" s="14">
        <v>0</v>
      </c>
      <c r="N25" s="14">
        <v>0</v>
      </c>
      <c r="O25" s="14">
        <v>0</v>
      </c>
      <c r="P25" s="14">
        <v>0</v>
      </c>
    </row>
    <row r="26" spans="1:16">
      <c r="A26" s="394" t="s">
        <v>637</v>
      </c>
      <c r="B26" s="359" t="s">
        <v>499</v>
      </c>
      <c r="C26" s="9">
        <v>0</v>
      </c>
      <c r="D26" s="9">
        <v>0</v>
      </c>
      <c r="E26" s="9">
        <v>0</v>
      </c>
      <c r="F26" s="9">
        <v>0</v>
      </c>
      <c r="G26" s="9">
        <v>5862</v>
      </c>
      <c r="H26" s="9">
        <v>-5649</v>
      </c>
      <c r="I26" s="9">
        <v>3657</v>
      </c>
      <c r="J26" s="9">
        <v>9825</v>
      </c>
      <c r="K26" s="9">
        <v>22900</v>
      </c>
      <c r="L26" s="9">
        <v>20779</v>
      </c>
      <c r="M26" s="9">
        <v>5969</v>
      </c>
      <c r="N26" s="9">
        <v>3215</v>
      </c>
      <c r="O26" s="9">
        <v>3951</v>
      </c>
      <c r="P26" s="9">
        <v>4958</v>
      </c>
    </row>
    <row r="27" spans="1:16" s="22" customFormat="1">
      <c r="A27" s="391" t="s">
        <v>252</v>
      </c>
      <c r="B27" s="391" t="s">
        <v>256</v>
      </c>
      <c r="C27" s="12">
        <v>-305806</v>
      </c>
      <c r="D27" s="12">
        <v>-318481</v>
      </c>
      <c r="E27" s="12">
        <v>-322842</v>
      </c>
      <c r="F27" s="12">
        <v>-305281</v>
      </c>
      <c r="G27" s="12">
        <v>-298675</v>
      </c>
      <c r="H27" s="12">
        <v>-340536</v>
      </c>
      <c r="I27" s="12">
        <v>-383490</v>
      </c>
      <c r="J27" s="12">
        <v>-448690</v>
      </c>
      <c r="K27" s="12">
        <v>-473099</v>
      </c>
      <c r="L27" s="12">
        <v>-492917</v>
      </c>
      <c r="M27" s="12">
        <v>-465122</v>
      </c>
      <c r="N27" s="12">
        <v>-450529</v>
      </c>
      <c r="O27" s="12">
        <v>-413777</v>
      </c>
      <c r="P27" s="12">
        <v>-299805</v>
      </c>
    </row>
    <row r="28" spans="1:16">
      <c r="A28" s="359" t="s">
        <v>623</v>
      </c>
      <c r="B28" s="359" t="s">
        <v>627</v>
      </c>
      <c r="C28" s="9">
        <v>-140425</v>
      </c>
      <c r="D28" s="9">
        <v>-145984</v>
      </c>
      <c r="E28" s="9">
        <v>-142184</v>
      </c>
      <c r="F28" s="9">
        <v>-129467</v>
      </c>
      <c r="G28" s="9">
        <v>-118894</v>
      </c>
      <c r="H28" s="9">
        <v>-140819</v>
      </c>
      <c r="I28" s="9">
        <v>-163782</v>
      </c>
      <c r="J28" s="9">
        <v>-205129</v>
      </c>
      <c r="K28" s="9">
        <v>-223733</v>
      </c>
      <c r="L28" s="9">
        <v>-231345</v>
      </c>
      <c r="M28" s="9">
        <v>-198159</v>
      </c>
      <c r="N28" s="9">
        <v>-195265</v>
      </c>
      <c r="O28" s="9">
        <v>-181213</v>
      </c>
      <c r="P28" s="9">
        <v>-148891</v>
      </c>
    </row>
    <row r="29" spans="1:16">
      <c r="A29" s="359" t="s">
        <v>624</v>
      </c>
      <c r="B29" s="359" t="s">
        <v>628</v>
      </c>
      <c r="C29" s="9">
        <v>-89816</v>
      </c>
      <c r="D29" s="9">
        <v>-82836</v>
      </c>
      <c r="E29" s="9">
        <v>-85502</v>
      </c>
      <c r="F29" s="9">
        <v>-84026</v>
      </c>
      <c r="G29" s="9">
        <v>-84594</v>
      </c>
      <c r="H29" s="9">
        <v>-94367</v>
      </c>
      <c r="I29" s="9">
        <v>-108436</v>
      </c>
      <c r="J29" s="9">
        <v>-118752</v>
      </c>
      <c r="K29" s="9">
        <v>-120991</v>
      </c>
      <c r="L29" s="9">
        <v>-122607</v>
      </c>
      <c r="M29" s="9">
        <v>-135182</v>
      </c>
      <c r="N29" s="9">
        <v>-136753</v>
      </c>
      <c r="O29" s="9">
        <v>-116967</v>
      </c>
      <c r="P29" s="9">
        <v>-73075</v>
      </c>
    </row>
    <row r="30" spans="1:16" ht="28.5">
      <c r="A30" s="359" t="s">
        <v>253</v>
      </c>
      <c r="B30" s="359" t="s">
        <v>257</v>
      </c>
      <c r="C30" s="9">
        <v>-7225</v>
      </c>
      <c r="D30" s="9">
        <v>-14282</v>
      </c>
      <c r="E30" s="9">
        <v>-19250</v>
      </c>
      <c r="F30" s="9">
        <v>-13610</v>
      </c>
      <c r="G30" s="9">
        <v>-17746</v>
      </c>
      <c r="H30" s="9">
        <v>-17766</v>
      </c>
      <c r="I30" s="9">
        <v>-18853</v>
      </c>
      <c r="J30" s="9">
        <v>-27315</v>
      </c>
      <c r="K30" s="9">
        <v>-29378</v>
      </c>
      <c r="L30" s="9">
        <v>-33560</v>
      </c>
      <c r="M30" s="9">
        <v>-23616</v>
      </c>
      <c r="N30" s="9">
        <v>-10051</v>
      </c>
      <c r="O30" s="9">
        <v>-6829</v>
      </c>
      <c r="P30" s="9">
        <v>-1369</v>
      </c>
    </row>
    <row r="31" spans="1:16">
      <c r="A31" s="359" t="s">
        <v>625</v>
      </c>
      <c r="B31" s="359" t="s">
        <v>629</v>
      </c>
      <c r="C31" s="9">
        <v>-10913</v>
      </c>
      <c r="D31" s="9">
        <v>-14626</v>
      </c>
      <c r="E31" s="9">
        <v>-14428</v>
      </c>
      <c r="F31" s="9">
        <v>-14094</v>
      </c>
      <c r="G31" s="9">
        <v>-13305</v>
      </c>
      <c r="H31" s="9">
        <v>-16044</v>
      </c>
      <c r="I31" s="9">
        <v>-13544</v>
      </c>
      <c r="J31" s="9">
        <v>-12208</v>
      </c>
      <c r="K31" s="9">
        <v>-12924</v>
      </c>
      <c r="L31" s="9">
        <v>-15138</v>
      </c>
      <c r="M31" s="9">
        <v>-15278</v>
      </c>
      <c r="N31" s="9">
        <v>-14709</v>
      </c>
      <c r="O31" s="9">
        <v>-11898</v>
      </c>
      <c r="P31" s="9">
        <v>-5661</v>
      </c>
    </row>
    <row r="32" spans="1:16">
      <c r="A32" s="359" t="s">
        <v>626</v>
      </c>
      <c r="B32" s="359" t="s">
        <v>630</v>
      </c>
      <c r="C32" s="9">
        <v>-12773</v>
      </c>
      <c r="D32" s="9">
        <v>-11739</v>
      </c>
      <c r="E32" s="9">
        <v>-10384</v>
      </c>
      <c r="F32" s="9">
        <v>-11749</v>
      </c>
      <c r="G32" s="9">
        <v>-13262</v>
      </c>
      <c r="H32" s="9">
        <v>-9675</v>
      </c>
      <c r="I32" s="9">
        <v>-14232</v>
      </c>
      <c r="J32" s="9">
        <v>-16187</v>
      </c>
      <c r="K32" s="9">
        <v>-14066</v>
      </c>
      <c r="L32" s="9">
        <v>-17696</v>
      </c>
      <c r="M32" s="9">
        <v>-18754</v>
      </c>
      <c r="N32" s="9">
        <v>-19905</v>
      </c>
      <c r="O32" s="9">
        <v>-23574</v>
      </c>
      <c r="P32" s="9">
        <v>-15662</v>
      </c>
    </row>
    <row r="33" spans="1:16">
      <c r="A33" s="359" t="s">
        <v>254</v>
      </c>
      <c r="B33" s="359" t="s">
        <v>159</v>
      </c>
      <c r="C33" s="9">
        <v>0</v>
      </c>
      <c r="D33" s="9">
        <v>0</v>
      </c>
      <c r="E33" s="9">
        <v>0</v>
      </c>
      <c r="F33" s="9">
        <v>0</v>
      </c>
      <c r="G33" s="9">
        <v>0</v>
      </c>
      <c r="H33" s="9">
        <v>0</v>
      </c>
      <c r="I33" s="9">
        <v>0</v>
      </c>
      <c r="J33" s="9"/>
      <c r="K33" s="9">
        <v>-4480</v>
      </c>
      <c r="L33" s="9">
        <v>-6272</v>
      </c>
      <c r="M33" s="9">
        <v>-5507</v>
      </c>
      <c r="N33" s="9">
        <v>-5339</v>
      </c>
      <c r="O33" s="9">
        <v>-5268</v>
      </c>
      <c r="P33" s="9">
        <v>-5023</v>
      </c>
    </row>
    <row r="34" spans="1:16" ht="28.5">
      <c r="A34" s="359" t="s">
        <v>255</v>
      </c>
      <c r="B34" s="359" t="s">
        <v>258</v>
      </c>
      <c r="C34" s="9">
        <v>-44654</v>
      </c>
      <c r="D34" s="9">
        <v>-49014</v>
      </c>
      <c r="E34" s="9">
        <v>-51094</v>
      </c>
      <c r="F34" s="9">
        <v>-52335</v>
      </c>
      <c r="G34" s="9">
        <v>-50873</v>
      </c>
      <c r="H34" s="9">
        <v>-61865</v>
      </c>
      <c r="I34" s="9">
        <v>-64643</v>
      </c>
      <c r="J34" s="9">
        <v>-69099</v>
      </c>
      <c r="K34" s="9">
        <v>-67527</v>
      </c>
      <c r="L34" s="9">
        <v>-66299</v>
      </c>
      <c r="M34" s="9">
        <v>-68626</v>
      </c>
      <c r="N34" s="9">
        <v>-68507</v>
      </c>
      <c r="O34" s="9">
        <v>-68028</v>
      </c>
      <c r="P34" s="9">
        <v>-50124</v>
      </c>
    </row>
    <row r="35" spans="1:16" s="22" customFormat="1">
      <c r="A35" s="395" t="s">
        <v>89</v>
      </c>
      <c r="B35" s="395" t="s">
        <v>1</v>
      </c>
      <c r="C35" s="260">
        <v>1253996</v>
      </c>
      <c r="D35" s="260">
        <v>1302487</v>
      </c>
      <c r="E35" s="260">
        <v>1340966</v>
      </c>
      <c r="F35" s="260">
        <v>1379448</v>
      </c>
      <c r="G35" s="260">
        <v>1389826</v>
      </c>
      <c r="H35" s="260">
        <v>1396207</v>
      </c>
      <c r="I35" s="260">
        <v>1422219</v>
      </c>
      <c r="J35" s="260">
        <v>1534153</v>
      </c>
      <c r="K35" s="260">
        <v>1608600</v>
      </c>
      <c r="L35" s="260">
        <v>1623532</v>
      </c>
      <c r="M35" s="260">
        <v>1701034</v>
      </c>
      <c r="N35" s="260">
        <v>1647003</v>
      </c>
      <c r="O35" s="260">
        <v>1636313</v>
      </c>
      <c r="P35" s="260">
        <v>1458435</v>
      </c>
    </row>
    <row r="36" spans="1:16">
      <c r="O36" s="426"/>
      <c r="P36" s="426"/>
    </row>
    <row r="37" spans="1:16">
      <c r="C37" s="410"/>
      <c r="D37" s="410"/>
      <c r="E37" s="410"/>
      <c r="F37" s="410"/>
      <c r="G37" s="410"/>
      <c r="H37" s="410"/>
      <c r="I37" s="410"/>
      <c r="J37" s="410"/>
      <c r="K37" s="410"/>
      <c r="L37" s="410"/>
      <c r="M37" s="410"/>
      <c r="N37" s="410"/>
      <c r="O37" s="410"/>
      <c r="P37" s="410"/>
    </row>
    <row r="38" spans="1:16">
      <c r="G38" s="346"/>
      <c r="H38" s="346"/>
      <c r="I38" s="346"/>
      <c r="J38" s="346"/>
      <c r="K38" s="346"/>
      <c r="L38" s="346"/>
      <c r="M38" s="346"/>
      <c r="N38" s="346"/>
      <c r="O38" s="346"/>
      <c r="P38" s="346"/>
    </row>
    <row r="39" spans="1:16">
      <c r="G39" s="346"/>
      <c r="H39" s="346"/>
      <c r="I39" s="346"/>
      <c r="J39" s="346"/>
      <c r="K39" s="346"/>
      <c r="L39" s="346"/>
      <c r="M39" s="346"/>
      <c r="N39" s="346"/>
      <c r="O39" s="346"/>
      <c r="P39" s="346"/>
    </row>
    <row r="40" spans="1:16">
      <c r="G40" s="346"/>
      <c r="H40" s="346"/>
      <c r="I40" s="346"/>
      <c r="J40" s="346"/>
      <c r="K40" s="346"/>
      <c r="L40" s="346"/>
      <c r="M40" s="346"/>
      <c r="N40" s="346"/>
      <c r="O40" s="346"/>
      <c r="P40" s="346"/>
    </row>
    <row r="41" spans="1:16">
      <c r="C41" s="346"/>
      <c r="D41" s="346"/>
      <c r="E41" s="346"/>
      <c r="F41" s="346"/>
      <c r="G41" s="346"/>
      <c r="H41" s="346"/>
      <c r="I41" s="346"/>
      <c r="J41" s="346"/>
      <c r="K41" s="346"/>
      <c r="L41" s="346"/>
      <c r="M41" s="346"/>
      <c r="N41" s="346"/>
      <c r="O41" s="346"/>
      <c r="P41" s="346"/>
    </row>
  </sheetData>
  <customSheetViews>
    <customSheetView guid="{8C910BC3-505E-4F07-BE1B-E6A1737C2DE9}" topLeftCell="B19">
      <selection activeCell="P45" sqref="P45"/>
      <pageMargins left="0.7" right="0.7" top="0.75" bottom="0.75" header="0.3" footer="0.3"/>
    </customSheetView>
    <customSheetView guid="{9AF4A83C-CF57-4B40-8A74-6A0EA6C2FE5C}">
      <pane xSplit="2" ySplit="1" topLeftCell="J2" activePane="bottomRight" state="frozen"/>
      <selection pane="bottomRight" activeCell="M10" sqref="M10"/>
      <pageMargins left="0.7" right="0.7" top="0.75" bottom="0.75" header="0.3" footer="0.3"/>
    </customSheetView>
    <customSheetView guid="{8DA78CF1-615A-4626-9893-6751995631A4}" scale="66">
      <pane xSplit="2" ySplit="1" topLeftCell="O14" activePane="bottomRight" state="frozen"/>
      <selection pane="bottomRight" activeCell="P36" sqref="P36"/>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12F8D032-8143-430B-8DFF-852E8796C402}">
      <selection activeCell="C16" sqref="C16"/>
      <pageMargins left="0.7" right="0.7" top="0.75" bottom="0.75" header="0.3" footer="0.3"/>
    </customSheetView>
    <customSheetView guid="{687A4863-1825-4D63-B732-E76682E6DE4F}" scale="66">
      <selection activeCell="B56" sqref="B56"/>
      <pageMargins left="0.7" right="0.7" top="0.75" bottom="0.75" header="0.3" footer="0.3"/>
    </customSheetView>
    <customSheetView guid="{25FAB884-5E17-4008-8139-33D910C7DEFE}">
      <selection activeCell="H19" sqref="H19"/>
      <pageMargins left="0.7" right="0.7" top="0.75" bottom="0.75" header="0.3" footer="0.3"/>
    </customSheetView>
    <customSheetView guid="{899D69CD-4B7E-42BC-9944-5BD922EB798C}">
      <selection activeCell="C58" sqref="C58"/>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1"/>
  <sheetViews>
    <sheetView topLeftCell="G1" zoomScale="96" zoomScaleNormal="58" workbookViewId="0">
      <selection activeCell="R57" sqref="R57"/>
    </sheetView>
  </sheetViews>
  <sheetFormatPr defaultColWidth="9.140625" defaultRowHeight="12" customHeight="1"/>
  <cols>
    <col min="1" max="1" width="50.85546875" style="6" customWidth="1"/>
    <col min="2" max="2" width="50.7109375" style="6" customWidth="1"/>
    <col min="3" max="10" width="13.42578125" style="6" customWidth="1"/>
    <col min="11" max="11" width="13.42578125" style="330" customWidth="1"/>
    <col min="12" max="12" width="13.42578125" style="6" customWidth="1"/>
    <col min="13" max="13" width="10.5703125" style="6" customWidth="1"/>
    <col min="14" max="14" width="16.85546875" style="6" customWidth="1"/>
    <col min="15" max="16" width="13.42578125" style="6" customWidth="1"/>
    <col min="17" max="17" width="12.85546875" style="6" bestFit="1" customWidth="1"/>
    <col min="18" max="16384" width="9.140625" style="6"/>
  </cols>
  <sheetData>
    <row r="1" spans="1:18" ht="15" customHeight="1" thickBot="1">
      <c r="C1" s="396"/>
      <c r="D1" s="396"/>
      <c r="E1" s="396"/>
      <c r="F1" s="396"/>
      <c r="G1" s="396"/>
      <c r="H1" s="396"/>
      <c r="I1" s="396"/>
      <c r="J1" s="396"/>
      <c r="K1" s="396"/>
      <c r="L1" s="396"/>
      <c r="M1" s="396"/>
      <c r="N1" s="396"/>
      <c r="O1" s="396"/>
      <c r="P1" s="396"/>
    </row>
    <row r="2" spans="1:18" ht="15" customHeight="1" thickBot="1">
      <c r="A2" s="383" t="s">
        <v>90</v>
      </c>
      <c r="B2" s="383" t="s">
        <v>2</v>
      </c>
      <c r="C2" s="396" t="s">
        <v>189</v>
      </c>
      <c r="D2" s="396" t="s">
        <v>190</v>
      </c>
      <c r="E2" s="396" t="s">
        <v>191</v>
      </c>
      <c r="F2" s="396" t="s">
        <v>192</v>
      </c>
      <c r="G2" s="396" t="s">
        <v>193</v>
      </c>
      <c r="H2" s="396" t="s">
        <v>194</v>
      </c>
      <c r="I2" s="396" t="s">
        <v>195</v>
      </c>
      <c r="J2" s="396" t="s">
        <v>196</v>
      </c>
      <c r="K2" s="396" t="s">
        <v>197</v>
      </c>
      <c r="L2" s="396" t="s">
        <v>198</v>
      </c>
      <c r="M2" s="396" t="s">
        <v>609</v>
      </c>
      <c r="N2" s="396" t="s">
        <v>618</v>
      </c>
      <c r="O2" s="396" t="s">
        <v>658</v>
      </c>
      <c r="P2" s="396" t="s">
        <v>662</v>
      </c>
    </row>
    <row r="3" spans="1:18" ht="15" customHeight="1">
      <c r="A3" s="397" t="s">
        <v>199</v>
      </c>
      <c r="B3" s="397" t="s">
        <v>200</v>
      </c>
      <c r="C3" s="398">
        <v>83361</v>
      </c>
      <c r="D3" s="398">
        <v>85518</v>
      </c>
      <c r="E3" s="398">
        <v>83848</v>
      </c>
      <c r="F3" s="398">
        <v>85579</v>
      </c>
      <c r="G3" s="398">
        <v>81499</v>
      </c>
      <c r="H3" s="398">
        <v>80399</v>
      </c>
      <c r="I3" s="398">
        <v>78480</v>
      </c>
      <c r="J3" s="398">
        <v>82879</v>
      </c>
      <c r="K3" s="398">
        <v>81089</v>
      </c>
      <c r="L3" s="398">
        <v>81656</v>
      </c>
      <c r="M3" s="398">
        <v>82570</v>
      </c>
      <c r="N3" s="398">
        <v>81656</v>
      </c>
      <c r="O3" s="398">
        <v>79707</v>
      </c>
      <c r="P3" s="398">
        <v>73557</v>
      </c>
    </row>
    <row r="4" spans="1:18" ht="15" customHeight="1">
      <c r="A4" s="399" t="s">
        <v>589</v>
      </c>
      <c r="B4" s="399" t="s">
        <v>590</v>
      </c>
      <c r="C4" s="398">
        <v>78240</v>
      </c>
      <c r="D4" s="398">
        <v>81798</v>
      </c>
      <c r="E4" s="398">
        <v>87134</v>
      </c>
      <c r="F4" s="398">
        <v>89192</v>
      </c>
      <c r="G4" s="398">
        <v>84417</v>
      </c>
      <c r="H4" s="398">
        <v>94901</v>
      </c>
      <c r="I4" s="398">
        <v>94726</v>
      </c>
      <c r="J4" s="398">
        <v>110839</v>
      </c>
      <c r="K4" s="398">
        <v>100706</v>
      </c>
      <c r="L4" s="398">
        <v>99012</v>
      </c>
      <c r="M4" s="398">
        <v>102697</v>
      </c>
      <c r="N4" s="398">
        <v>122720</v>
      </c>
      <c r="O4" s="398">
        <v>93088</v>
      </c>
      <c r="P4" s="398">
        <v>97888</v>
      </c>
    </row>
    <row r="5" spans="1:18" ht="15" customHeight="1">
      <c r="A5" s="397" t="s">
        <v>201</v>
      </c>
      <c r="B5" s="397" t="s">
        <v>202</v>
      </c>
      <c r="C5" s="398">
        <v>12788</v>
      </c>
      <c r="D5" s="398">
        <v>11831</v>
      </c>
      <c r="E5" s="398">
        <v>16345</v>
      </c>
      <c r="F5" s="398">
        <v>19339</v>
      </c>
      <c r="G5" s="398">
        <v>14821</v>
      </c>
      <c r="H5" s="398">
        <v>14935</v>
      </c>
      <c r="I5" s="398">
        <v>14740</v>
      </c>
      <c r="J5" s="398">
        <v>26026</v>
      </c>
      <c r="K5" s="398">
        <v>17391</v>
      </c>
      <c r="L5" s="398">
        <v>16853</v>
      </c>
      <c r="M5" s="398">
        <v>17837</v>
      </c>
      <c r="N5" s="398">
        <v>20337</v>
      </c>
      <c r="O5" s="398">
        <v>23810</v>
      </c>
      <c r="P5" s="398">
        <v>18452</v>
      </c>
    </row>
    <row r="6" spans="1:18" ht="15" customHeight="1">
      <c r="A6" s="397" t="s">
        <v>203</v>
      </c>
      <c r="B6" s="397" t="s">
        <v>204</v>
      </c>
      <c r="C6" s="398">
        <v>78131</v>
      </c>
      <c r="D6" s="398">
        <v>84907</v>
      </c>
      <c r="E6" s="398">
        <v>91823</v>
      </c>
      <c r="F6" s="398">
        <v>91195</v>
      </c>
      <c r="G6" s="398">
        <v>89091</v>
      </c>
      <c r="H6" s="398">
        <v>100549</v>
      </c>
      <c r="I6" s="398">
        <v>96500</v>
      </c>
      <c r="J6" s="398">
        <v>109843</v>
      </c>
      <c r="K6" s="398">
        <v>106851</v>
      </c>
      <c r="L6" s="398">
        <v>113794</v>
      </c>
      <c r="M6" s="398">
        <v>111614</v>
      </c>
      <c r="N6" s="398">
        <v>110458</v>
      </c>
      <c r="O6" s="398">
        <v>121539</v>
      </c>
      <c r="P6" s="398">
        <v>104174</v>
      </c>
    </row>
    <row r="7" spans="1:18" ht="15" customHeight="1">
      <c r="A7" s="397" t="s">
        <v>205</v>
      </c>
      <c r="B7" s="397" t="s">
        <v>206</v>
      </c>
      <c r="C7" s="398">
        <v>127034</v>
      </c>
      <c r="D7" s="398">
        <v>132475</v>
      </c>
      <c r="E7" s="398">
        <v>162421</v>
      </c>
      <c r="F7" s="398">
        <v>155065</v>
      </c>
      <c r="G7" s="398">
        <v>133257</v>
      </c>
      <c r="H7" s="398">
        <v>155297</v>
      </c>
      <c r="I7" s="398">
        <v>136358</v>
      </c>
      <c r="J7" s="398">
        <v>149784</v>
      </c>
      <c r="K7" s="398">
        <v>135129</v>
      </c>
      <c r="L7" s="398">
        <v>155393</v>
      </c>
      <c r="M7" s="398">
        <v>143895</v>
      </c>
      <c r="N7" s="398">
        <v>141362</v>
      </c>
      <c r="O7" s="398">
        <v>132181</v>
      </c>
      <c r="P7" s="398">
        <v>125784</v>
      </c>
    </row>
    <row r="8" spans="1:18" ht="15" customHeight="1">
      <c r="A8" s="397" t="s">
        <v>207</v>
      </c>
      <c r="B8" s="397" t="s">
        <v>208</v>
      </c>
      <c r="C8" s="398">
        <v>68751</v>
      </c>
      <c r="D8" s="398">
        <v>71455</v>
      </c>
      <c r="E8" s="398">
        <v>101339</v>
      </c>
      <c r="F8" s="398">
        <v>88892</v>
      </c>
      <c r="G8" s="398">
        <v>73537</v>
      </c>
      <c r="H8" s="398">
        <v>95008</v>
      </c>
      <c r="I8" s="398">
        <v>74282</v>
      </c>
      <c r="J8" s="398">
        <v>86594</v>
      </c>
      <c r="K8" s="398">
        <v>76340</v>
      </c>
      <c r="L8" s="398">
        <v>95744</v>
      </c>
      <c r="M8" s="398">
        <v>83041</v>
      </c>
      <c r="N8" s="398">
        <v>81846</v>
      </c>
      <c r="O8" s="398">
        <v>78588</v>
      </c>
      <c r="P8" s="398">
        <v>76146</v>
      </c>
      <c r="R8" s="346"/>
    </row>
    <row r="9" spans="1:18" ht="15" customHeight="1">
      <c r="A9" s="397" t="s">
        <v>209</v>
      </c>
      <c r="B9" s="397" t="s">
        <v>210</v>
      </c>
      <c r="C9" s="398">
        <v>40029</v>
      </c>
      <c r="D9" s="398">
        <v>42160</v>
      </c>
      <c r="E9" s="398">
        <v>42806</v>
      </c>
      <c r="F9" s="398">
        <v>44553</v>
      </c>
      <c r="G9" s="398">
        <v>43118</v>
      </c>
      <c r="H9" s="398">
        <v>42142</v>
      </c>
      <c r="I9" s="398">
        <v>42153</v>
      </c>
      <c r="J9" s="398">
        <v>46848</v>
      </c>
      <c r="K9" s="398">
        <v>44401</v>
      </c>
      <c r="L9" s="398">
        <v>45249</v>
      </c>
      <c r="M9" s="398">
        <v>46451</v>
      </c>
      <c r="N9" s="398">
        <v>49578</v>
      </c>
      <c r="O9" s="398">
        <v>34740</v>
      </c>
      <c r="P9" s="398">
        <v>39290</v>
      </c>
    </row>
    <row r="10" spans="1:18" ht="15" customHeight="1">
      <c r="A10" s="397" t="s">
        <v>56</v>
      </c>
      <c r="B10" s="397" t="s">
        <v>44</v>
      </c>
      <c r="C10" s="398">
        <v>3856</v>
      </c>
      <c r="D10" s="398">
        <v>3042</v>
      </c>
      <c r="E10" s="398">
        <v>1626</v>
      </c>
      <c r="F10" s="398">
        <v>1206</v>
      </c>
      <c r="G10" s="398">
        <v>863</v>
      </c>
      <c r="H10" s="398">
        <v>683</v>
      </c>
      <c r="I10" s="398">
        <v>272</v>
      </c>
      <c r="J10" s="398">
        <v>2973</v>
      </c>
      <c r="K10" s="398">
        <v>1713</v>
      </c>
      <c r="L10" s="398">
        <v>1439</v>
      </c>
      <c r="M10" s="398">
        <v>1390</v>
      </c>
      <c r="N10" s="398">
        <v>16407</v>
      </c>
      <c r="O10" s="398">
        <v>4245</v>
      </c>
      <c r="P10" s="398">
        <v>3098</v>
      </c>
    </row>
    <row r="11" spans="1:18" ht="15" customHeight="1">
      <c r="A11" s="397" t="s">
        <v>211</v>
      </c>
      <c r="B11" s="397" t="s">
        <v>212</v>
      </c>
      <c r="C11" s="398">
        <v>69065</v>
      </c>
      <c r="D11" s="398">
        <v>74900</v>
      </c>
      <c r="E11" s="398">
        <v>79928</v>
      </c>
      <c r="F11" s="398">
        <v>82582</v>
      </c>
      <c r="G11" s="398">
        <v>81201</v>
      </c>
      <c r="H11" s="398">
        <v>79986</v>
      </c>
      <c r="I11" s="398">
        <v>77014</v>
      </c>
      <c r="J11" s="398">
        <v>72176</v>
      </c>
      <c r="K11" s="398">
        <v>67785</v>
      </c>
      <c r="L11" s="398">
        <v>69875</v>
      </c>
      <c r="M11" s="398">
        <v>72832</v>
      </c>
      <c r="N11" s="398">
        <v>74557</v>
      </c>
      <c r="O11" s="398">
        <v>70263</v>
      </c>
      <c r="P11" s="398">
        <v>52775</v>
      </c>
    </row>
    <row r="12" spans="1:18" ht="15" customHeight="1">
      <c r="A12" s="397" t="s">
        <v>57</v>
      </c>
      <c r="B12" s="397" t="s">
        <v>213</v>
      </c>
      <c r="C12" s="398">
        <v>51481</v>
      </c>
      <c r="D12" s="398">
        <v>56656</v>
      </c>
      <c r="E12" s="398">
        <v>54544</v>
      </c>
      <c r="F12" s="398">
        <v>50891</v>
      </c>
      <c r="G12" s="398">
        <v>50144</v>
      </c>
      <c r="H12" s="398">
        <v>54189</v>
      </c>
      <c r="I12" s="398">
        <v>47318</v>
      </c>
      <c r="J12" s="398">
        <v>39261</v>
      </c>
      <c r="K12" s="398">
        <v>48711</v>
      </c>
      <c r="L12" s="398">
        <v>57827</v>
      </c>
      <c r="M12" s="398">
        <v>57861</v>
      </c>
      <c r="N12" s="398">
        <v>58128</v>
      </c>
      <c r="O12" s="398">
        <v>60310</v>
      </c>
      <c r="P12" s="398">
        <v>48450</v>
      </c>
    </row>
    <row r="13" spans="1:18" ht="15" customHeight="1">
      <c r="A13" s="397" t="s">
        <v>114</v>
      </c>
      <c r="B13" s="397" t="s">
        <v>113</v>
      </c>
      <c r="C13" s="398">
        <v>22069</v>
      </c>
      <c r="D13" s="398">
        <v>22670</v>
      </c>
      <c r="E13" s="398">
        <v>26344</v>
      </c>
      <c r="F13" s="398">
        <v>17046</v>
      </c>
      <c r="G13" s="398">
        <v>18132</v>
      </c>
      <c r="H13" s="398">
        <v>19072</v>
      </c>
      <c r="I13" s="398">
        <v>14722</v>
      </c>
      <c r="J13" s="398">
        <v>16524</v>
      </c>
      <c r="K13" s="398">
        <v>18716</v>
      </c>
      <c r="L13" s="398">
        <v>13005</v>
      </c>
      <c r="M13" s="398">
        <v>16001</v>
      </c>
      <c r="N13" s="398">
        <v>11908</v>
      </c>
      <c r="O13" s="398">
        <v>28275</v>
      </c>
      <c r="P13" s="398">
        <v>34127</v>
      </c>
    </row>
    <row r="14" spans="1:18" ht="15" customHeight="1">
      <c r="A14" s="397" t="s">
        <v>214</v>
      </c>
      <c r="B14" s="397" t="s">
        <v>215</v>
      </c>
      <c r="C14" s="398">
        <v>3974</v>
      </c>
      <c r="D14" s="398">
        <v>4117</v>
      </c>
      <c r="E14" s="398">
        <v>3720</v>
      </c>
      <c r="F14" s="398">
        <v>4417</v>
      </c>
      <c r="G14" s="398">
        <v>4372</v>
      </c>
      <c r="H14" s="398">
        <v>4647</v>
      </c>
      <c r="I14" s="398">
        <v>5021</v>
      </c>
      <c r="J14" s="398">
        <v>5877</v>
      </c>
      <c r="K14" s="398">
        <v>6277</v>
      </c>
      <c r="L14" s="398">
        <v>5998</v>
      </c>
      <c r="M14" s="398">
        <v>6576</v>
      </c>
      <c r="N14" s="398">
        <v>5780</v>
      </c>
      <c r="O14" s="398">
        <v>6455</v>
      </c>
      <c r="P14" s="398">
        <v>5082</v>
      </c>
    </row>
    <row r="15" spans="1:18" ht="15" customHeight="1">
      <c r="A15" s="397" t="s">
        <v>216</v>
      </c>
      <c r="B15" s="397" t="s">
        <v>217</v>
      </c>
      <c r="C15" s="398">
        <v>997</v>
      </c>
      <c r="D15" s="398">
        <v>7807</v>
      </c>
      <c r="E15" s="398">
        <v>3951</v>
      </c>
      <c r="F15" s="398">
        <v>1747</v>
      </c>
      <c r="G15" s="398">
        <v>3058</v>
      </c>
      <c r="H15" s="398">
        <v>2827</v>
      </c>
      <c r="I15" s="398">
        <v>1438</v>
      </c>
      <c r="J15" s="398">
        <v>1200</v>
      </c>
      <c r="K15" s="398">
        <v>1034</v>
      </c>
      <c r="L15" s="398">
        <v>964</v>
      </c>
      <c r="M15" s="398">
        <v>2505</v>
      </c>
      <c r="N15" s="398">
        <v>2061</v>
      </c>
      <c r="O15" s="398">
        <v>7222</v>
      </c>
      <c r="P15" s="398">
        <v>958</v>
      </c>
    </row>
    <row r="16" spans="1:18" s="330" customFormat="1" ht="15" customHeight="1">
      <c r="A16" s="400"/>
      <c r="B16" s="400" t="s">
        <v>43</v>
      </c>
      <c r="C16" s="401">
        <v>571025</v>
      </c>
      <c r="D16" s="401">
        <v>607881</v>
      </c>
      <c r="E16" s="401">
        <v>654490</v>
      </c>
      <c r="F16" s="401">
        <v>642812</v>
      </c>
      <c r="G16" s="401">
        <v>603973</v>
      </c>
      <c r="H16" s="401">
        <v>649627</v>
      </c>
      <c r="I16" s="401">
        <v>608742</v>
      </c>
      <c r="J16" s="401">
        <v>664230</v>
      </c>
      <c r="K16" s="401">
        <v>629803</v>
      </c>
      <c r="L16" s="401">
        <v>661065</v>
      </c>
      <c r="M16" s="401">
        <v>662229</v>
      </c>
      <c r="N16" s="401">
        <v>694952</v>
      </c>
      <c r="O16" s="401">
        <v>661835</v>
      </c>
      <c r="P16" s="401">
        <v>603635</v>
      </c>
    </row>
    <row r="17" spans="1:18" ht="18.75" customHeight="1" thickBot="1">
      <c r="A17" s="402" t="s">
        <v>91</v>
      </c>
      <c r="B17" s="402" t="s">
        <v>220</v>
      </c>
      <c r="C17" s="396"/>
      <c r="D17" s="396"/>
      <c r="E17" s="396"/>
      <c r="F17" s="396"/>
      <c r="G17" s="396"/>
      <c r="H17" s="396"/>
      <c r="I17" s="396"/>
      <c r="J17" s="396"/>
      <c r="K17" s="396"/>
      <c r="L17" s="396"/>
      <c r="M17" s="403"/>
      <c r="N17" s="403"/>
      <c r="O17" s="403"/>
      <c r="P17" s="403"/>
    </row>
    <row r="18" spans="1:18" ht="15" customHeight="1">
      <c r="A18" s="397" t="s">
        <v>221</v>
      </c>
      <c r="B18" s="397" t="s">
        <v>200</v>
      </c>
      <c r="C18" s="398">
        <v>-195</v>
      </c>
      <c r="D18" s="398">
        <v>-165</v>
      </c>
      <c r="E18" s="398">
        <v>-150</v>
      </c>
      <c r="F18" s="398">
        <v>-175</v>
      </c>
      <c r="G18" s="398">
        <v>-185</v>
      </c>
      <c r="H18" s="398">
        <v>-370</v>
      </c>
      <c r="I18" s="398">
        <v>-2809</v>
      </c>
      <c r="J18" s="398">
        <v>-2450</v>
      </c>
      <c r="K18" s="398">
        <v>-241</v>
      </c>
      <c r="L18" s="398">
        <v>-281</v>
      </c>
      <c r="M18" s="398">
        <v>-861</v>
      </c>
      <c r="N18" s="398">
        <v>-984</v>
      </c>
      <c r="O18" s="398">
        <v>-709</v>
      </c>
      <c r="P18" s="398">
        <v>-530</v>
      </c>
      <c r="R18" s="346"/>
    </row>
    <row r="19" spans="1:18" ht="15" customHeight="1">
      <c r="A19" s="397" t="s">
        <v>222</v>
      </c>
      <c r="B19" s="397" t="s">
        <v>223</v>
      </c>
      <c r="C19" s="398">
        <v>-19307</v>
      </c>
      <c r="D19" s="398">
        <v>-31097</v>
      </c>
      <c r="E19" s="398">
        <v>-20120</v>
      </c>
      <c r="F19" s="398">
        <v>-27811</v>
      </c>
      <c r="G19" s="398">
        <v>-11773</v>
      </c>
      <c r="H19" s="398">
        <v>-20883</v>
      </c>
      <c r="I19" s="398">
        <v>-12654</v>
      </c>
      <c r="J19" s="398">
        <v>-68176</v>
      </c>
      <c r="K19" s="398">
        <v>-22419</v>
      </c>
      <c r="L19" s="398">
        <v>-34245</v>
      </c>
      <c r="M19" s="398">
        <v>-26283</v>
      </c>
      <c r="N19" s="398">
        <v>-33782</v>
      </c>
      <c r="O19" s="398">
        <v>-28684</v>
      </c>
      <c r="P19" s="398">
        <v>-16229</v>
      </c>
      <c r="R19" s="346"/>
    </row>
    <row r="20" spans="1:18" ht="15" customHeight="1">
      <c r="A20" s="397" t="s">
        <v>201</v>
      </c>
      <c r="B20" s="397" t="s">
        <v>202</v>
      </c>
      <c r="C20" s="398">
        <v>-564</v>
      </c>
      <c r="D20" s="398">
        <v>-639</v>
      </c>
      <c r="E20" s="398">
        <v>-590</v>
      </c>
      <c r="F20" s="398">
        <v>-1405</v>
      </c>
      <c r="G20" s="398">
        <v>-608</v>
      </c>
      <c r="H20" s="398">
        <v>-1791</v>
      </c>
      <c r="I20" s="398">
        <v>-2077</v>
      </c>
      <c r="J20" s="398">
        <v>-4442</v>
      </c>
      <c r="K20" s="398">
        <v>-2899</v>
      </c>
      <c r="L20" s="398">
        <v>-3858</v>
      </c>
      <c r="M20" s="398">
        <v>-1791</v>
      </c>
      <c r="N20" s="398">
        <v>-18136</v>
      </c>
      <c r="O20" s="398">
        <v>-13198</v>
      </c>
      <c r="P20" s="398">
        <v>-12733</v>
      </c>
      <c r="R20" s="346"/>
    </row>
    <row r="21" spans="1:18" ht="15" customHeight="1">
      <c r="A21" s="397" t="s">
        <v>205</v>
      </c>
      <c r="B21" s="397" t="s">
        <v>206</v>
      </c>
      <c r="C21" s="398">
        <v>-38585</v>
      </c>
      <c r="D21" s="398">
        <v>-40082</v>
      </c>
      <c r="E21" s="398">
        <v>-69396</v>
      </c>
      <c r="F21" s="398">
        <v>-56238</v>
      </c>
      <c r="G21" s="398">
        <v>-38851</v>
      </c>
      <c r="H21" s="398">
        <v>-59617</v>
      </c>
      <c r="I21" s="398">
        <v>-39434</v>
      </c>
      <c r="J21" s="398">
        <v>-50360</v>
      </c>
      <c r="K21" s="398">
        <v>-40656</v>
      </c>
      <c r="L21" s="398">
        <v>-57297</v>
      </c>
      <c r="M21" s="398">
        <v>-43102</v>
      </c>
      <c r="N21" s="398">
        <v>-46809</v>
      </c>
      <c r="O21" s="398">
        <v>-43280</v>
      </c>
      <c r="P21" s="398">
        <v>-40369</v>
      </c>
      <c r="R21" s="346"/>
    </row>
    <row r="22" spans="1:18" ht="15" customHeight="1">
      <c r="A22" s="397" t="s">
        <v>207</v>
      </c>
      <c r="B22" s="397" t="s">
        <v>208</v>
      </c>
      <c r="C22" s="398">
        <v>-26239</v>
      </c>
      <c r="D22" s="398">
        <v>-27778</v>
      </c>
      <c r="E22" s="398">
        <v>-56218</v>
      </c>
      <c r="F22" s="398">
        <v>-42235</v>
      </c>
      <c r="G22" s="398">
        <v>-27583</v>
      </c>
      <c r="H22" s="398">
        <v>-47120</v>
      </c>
      <c r="I22" s="398">
        <v>-27091</v>
      </c>
      <c r="J22" s="398">
        <v>-38452</v>
      </c>
      <c r="K22" s="398">
        <v>-30812</v>
      </c>
      <c r="L22" s="398">
        <v>-46330</v>
      </c>
      <c r="M22" s="398">
        <v>-32529</v>
      </c>
      <c r="N22" s="398">
        <v>-33022</v>
      </c>
      <c r="O22" s="398">
        <v>-30654</v>
      </c>
      <c r="P22" s="398">
        <v>-27009</v>
      </c>
      <c r="R22" s="346"/>
    </row>
    <row r="23" spans="1:18" ht="15" customHeight="1">
      <c r="A23" s="397" t="s">
        <v>209</v>
      </c>
      <c r="B23" s="397" t="s">
        <v>210</v>
      </c>
      <c r="C23" s="398">
        <v>-8923</v>
      </c>
      <c r="D23" s="398">
        <v>-9623</v>
      </c>
      <c r="E23" s="398">
        <v>-5523</v>
      </c>
      <c r="F23" s="398">
        <v>-9193</v>
      </c>
      <c r="G23" s="398">
        <v>-8707</v>
      </c>
      <c r="H23" s="398">
        <v>-10189</v>
      </c>
      <c r="I23" s="398">
        <v>-9230</v>
      </c>
      <c r="J23" s="398">
        <v>-10451</v>
      </c>
      <c r="K23" s="398">
        <v>-9122</v>
      </c>
      <c r="L23" s="398">
        <v>-10125</v>
      </c>
      <c r="M23" s="398">
        <v>-10119</v>
      </c>
      <c r="N23" s="398">
        <v>-10530</v>
      </c>
      <c r="O23" s="398">
        <v>-1522</v>
      </c>
      <c r="P23" s="398">
        <v>-6983</v>
      </c>
      <c r="R23" s="346"/>
    </row>
    <row r="24" spans="1:18" ht="15" customHeight="1">
      <c r="A24" s="397" t="s">
        <v>114</v>
      </c>
      <c r="B24" s="397" t="s">
        <v>113</v>
      </c>
      <c r="C24" s="398">
        <v>-3172</v>
      </c>
      <c r="D24" s="398">
        <v>-2739</v>
      </c>
      <c r="E24" s="398">
        <v>-2616</v>
      </c>
      <c r="F24" s="398">
        <v>-2648</v>
      </c>
      <c r="G24" s="398">
        <v>-2731</v>
      </c>
      <c r="H24" s="398">
        <v>-2388</v>
      </c>
      <c r="I24" s="398">
        <v>-2192</v>
      </c>
      <c r="J24" s="398">
        <v>-2283</v>
      </c>
      <c r="K24" s="398">
        <v>-2503</v>
      </c>
      <c r="L24" s="398">
        <v>-1783</v>
      </c>
      <c r="M24" s="398">
        <v>-2068</v>
      </c>
      <c r="N24" s="398">
        <v>-1944</v>
      </c>
      <c r="O24" s="398">
        <v>-3614</v>
      </c>
      <c r="P24" s="398">
        <v>-5900</v>
      </c>
      <c r="R24" s="346"/>
    </row>
    <row r="25" spans="1:18" ht="12.95" customHeight="1">
      <c r="A25" s="397" t="s">
        <v>224</v>
      </c>
      <c r="B25" s="397" t="s">
        <v>212</v>
      </c>
      <c r="C25" s="398">
        <v>-1630</v>
      </c>
      <c r="D25" s="398">
        <v>-1620</v>
      </c>
      <c r="E25" s="398">
        <v>-1618</v>
      </c>
      <c r="F25" s="398">
        <v>-1740</v>
      </c>
      <c r="G25" s="398">
        <v>-1829</v>
      </c>
      <c r="H25" s="398">
        <v>-1799</v>
      </c>
      <c r="I25" s="398">
        <v>-1512</v>
      </c>
      <c r="J25" s="398">
        <v>-1828</v>
      </c>
      <c r="K25" s="398">
        <v>-2139</v>
      </c>
      <c r="L25" s="398">
        <v>-1480</v>
      </c>
      <c r="M25" s="398">
        <v>-2017</v>
      </c>
      <c r="N25" s="398">
        <v>-5761</v>
      </c>
      <c r="O25" s="398">
        <v>-6001</v>
      </c>
      <c r="P25" s="398">
        <v>-5084</v>
      </c>
      <c r="R25" s="346"/>
    </row>
    <row r="26" spans="1:18" ht="15" customHeight="1">
      <c r="A26" s="397" t="s">
        <v>57</v>
      </c>
      <c r="B26" s="397" t="s">
        <v>213</v>
      </c>
      <c r="C26" s="398">
        <v>-2140</v>
      </c>
      <c r="D26" s="398">
        <v>-2489</v>
      </c>
      <c r="E26" s="398">
        <v>-6266</v>
      </c>
      <c r="F26" s="398">
        <v>-3876</v>
      </c>
      <c r="G26" s="398">
        <v>-2209</v>
      </c>
      <c r="H26" s="398">
        <v>-1950</v>
      </c>
      <c r="I26" s="398">
        <v>-2157</v>
      </c>
      <c r="J26" s="398">
        <v>-2153</v>
      </c>
      <c r="K26" s="398">
        <v>-5138</v>
      </c>
      <c r="L26" s="398">
        <v>-5187</v>
      </c>
      <c r="M26" s="398">
        <v>-4634</v>
      </c>
      <c r="N26" s="398">
        <v>-4774</v>
      </c>
      <c r="O26" s="398">
        <v>-4340</v>
      </c>
      <c r="P26" s="398">
        <v>-4589</v>
      </c>
      <c r="Q26" s="346"/>
      <c r="R26" s="346"/>
    </row>
    <row r="27" spans="1:18" ht="15" customHeight="1">
      <c r="A27" s="397" t="s">
        <v>56</v>
      </c>
      <c r="B27" s="397" t="s">
        <v>44</v>
      </c>
      <c r="C27" s="398">
        <v>-5805</v>
      </c>
      <c r="D27" s="398">
        <v>-5832</v>
      </c>
      <c r="E27" s="398">
        <v>-5811</v>
      </c>
      <c r="F27" s="398">
        <v>-4130</v>
      </c>
      <c r="G27" s="398">
        <v>-5309</v>
      </c>
      <c r="H27" s="398">
        <v>-4955</v>
      </c>
      <c r="I27" s="398">
        <v>-4486</v>
      </c>
      <c r="J27" s="398">
        <v>-3058</v>
      </c>
      <c r="K27" s="398">
        <v>-2826</v>
      </c>
      <c r="L27" s="398">
        <v>-2205</v>
      </c>
      <c r="M27" s="398">
        <v>-2130</v>
      </c>
      <c r="N27" s="398">
        <v>-3514</v>
      </c>
      <c r="O27" s="398">
        <v>-2307</v>
      </c>
      <c r="P27" s="398">
        <v>-2139</v>
      </c>
      <c r="R27" s="346"/>
    </row>
    <row r="28" spans="1:18" ht="15" customHeight="1">
      <c r="A28" s="397" t="s">
        <v>214</v>
      </c>
      <c r="B28" s="397" t="s">
        <v>215</v>
      </c>
      <c r="C28" s="398">
        <v>-5967</v>
      </c>
      <c r="D28" s="398">
        <v>-7008</v>
      </c>
      <c r="E28" s="398">
        <v>-6769</v>
      </c>
      <c r="F28" s="398">
        <v>-7440</v>
      </c>
      <c r="G28" s="398">
        <v>-7044</v>
      </c>
      <c r="H28" s="398">
        <v>-6451</v>
      </c>
      <c r="I28" s="398">
        <v>-6894</v>
      </c>
      <c r="J28" s="398">
        <v>-6933</v>
      </c>
      <c r="K28" s="398">
        <v>-7564</v>
      </c>
      <c r="L28" s="398">
        <v>-7575</v>
      </c>
      <c r="M28" s="398">
        <v>-7424</v>
      </c>
      <c r="N28" s="398">
        <v>-7864</v>
      </c>
      <c r="O28" s="398">
        <v>-7287</v>
      </c>
      <c r="P28" s="398">
        <v>-6532</v>
      </c>
      <c r="R28" s="346"/>
    </row>
    <row r="29" spans="1:18" ht="15" customHeight="1">
      <c r="A29" s="397" t="s">
        <v>225</v>
      </c>
      <c r="B29" s="397" t="s">
        <v>226</v>
      </c>
      <c r="C29" s="398">
        <v>-1801</v>
      </c>
      <c r="D29" s="398">
        <v>-3050</v>
      </c>
      <c r="E29" s="398">
        <v>-3405</v>
      </c>
      <c r="F29" s="398">
        <v>-3662</v>
      </c>
      <c r="G29" s="398">
        <v>-2112</v>
      </c>
      <c r="H29" s="398">
        <v>-2403</v>
      </c>
      <c r="I29" s="398">
        <v>-2359</v>
      </c>
      <c r="J29" s="398">
        <v>-2470</v>
      </c>
      <c r="K29" s="398">
        <v>-2314</v>
      </c>
      <c r="L29" s="398">
        <v>-2153</v>
      </c>
      <c r="M29" s="398">
        <v>-2257</v>
      </c>
      <c r="N29" s="398">
        <v>-2189</v>
      </c>
      <c r="O29" s="398">
        <v>-2099</v>
      </c>
      <c r="P29" s="398">
        <v>-2575</v>
      </c>
      <c r="R29" s="346"/>
    </row>
    <row r="30" spans="1:18" ht="15" customHeight="1">
      <c r="A30" s="397" t="s">
        <v>218</v>
      </c>
      <c r="B30" s="397" t="s">
        <v>219</v>
      </c>
      <c r="C30" s="398">
        <v>-7742</v>
      </c>
      <c r="D30" s="398">
        <v>-7895</v>
      </c>
      <c r="E30" s="398">
        <v>-5321</v>
      </c>
      <c r="F30" s="398">
        <v>-9111</v>
      </c>
      <c r="G30" s="398">
        <v>-7503</v>
      </c>
      <c r="H30" s="398">
        <v>-7071</v>
      </c>
      <c r="I30" s="398">
        <v>-7288</v>
      </c>
      <c r="J30" s="398">
        <v>-12349</v>
      </c>
      <c r="K30" s="398">
        <v>-11920</v>
      </c>
      <c r="L30" s="398">
        <v>-12519</v>
      </c>
      <c r="M30" s="398">
        <v>-15496</v>
      </c>
      <c r="N30" s="398">
        <v>-16960</v>
      </c>
      <c r="O30" s="398">
        <v>-10551</v>
      </c>
      <c r="P30" s="398">
        <v>-8141</v>
      </c>
      <c r="R30" s="346"/>
    </row>
    <row r="31" spans="1:18" s="330" customFormat="1" ht="15" customHeight="1">
      <c r="A31" s="400"/>
      <c r="B31" s="400" t="s">
        <v>43</v>
      </c>
      <c r="C31" s="401">
        <v>-95831</v>
      </c>
      <c r="D31" s="401">
        <v>-112239</v>
      </c>
      <c r="E31" s="401">
        <v>-127585</v>
      </c>
      <c r="F31" s="401">
        <v>-127429</v>
      </c>
      <c r="G31" s="401">
        <v>-88861</v>
      </c>
      <c r="H31" s="401">
        <v>-119867</v>
      </c>
      <c r="I31" s="401">
        <v>-93092</v>
      </c>
      <c r="J31" s="401">
        <v>-166953</v>
      </c>
      <c r="K31" s="401">
        <v>-109741</v>
      </c>
      <c r="L31" s="401">
        <v>-138708</v>
      </c>
      <c r="M31" s="401">
        <v>-118182</v>
      </c>
      <c r="N31" s="401">
        <v>-153247</v>
      </c>
      <c r="O31" s="401">
        <v>-123592</v>
      </c>
      <c r="P31" s="401">
        <v>-111804</v>
      </c>
      <c r="R31" s="346"/>
    </row>
    <row r="32" spans="1:18" ht="15" customHeight="1">
      <c r="P32" s="330"/>
    </row>
    <row r="33" spans="1:27" ht="15" customHeight="1">
      <c r="A33" s="400" t="s">
        <v>55</v>
      </c>
      <c r="B33" s="400" t="s">
        <v>4</v>
      </c>
      <c r="C33" s="401">
        <v>475194</v>
      </c>
      <c r="D33" s="401">
        <v>495642</v>
      </c>
      <c r="E33" s="401">
        <v>526905</v>
      </c>
      <c r="F33" s="401">
        <v>515383</v>
      </c>
      <c r="G33" s="401">
        <v>515112</v>
      </c>
      <c r="H33" s="401">
        <v>529760</v>
      </c>
      <c r="I33" s="401">
        <v>515650</v>
      </c>
      <c r="J33" s="401">
        <v>497277</v>
      </c>
      <c r="K33" s="401">
        <v>520062</v>
      </c>
      <c r="L33" s="401">
        <v>522357</v>
      </c>
      <c r="M33" s="401">
        <v>544047</v>
      </c>
      <c r="N33" s="401">
        <v>541705</v>
      </c>
      <c r="O33" s="401">
        <v>538243</v>
      </c>
      <c r="P33" s="401">
        <v>491831</v>
      </c>
      <c r="R33" s="29"/>
      <c r="S33" s="29"/>
      <c r="T33" s="29"/>
      <c r="U33" s="29"/>
      <c r="V33" s="29"/>
      <c r="W33" s="29"/>
      <c r="X33" s="29"/>
      <c r="Y33" s="29"/>
      <c r="Z33" s="29"/>
      <c r="AA33" s="29"/>
    </row>
    <row r="34" spans="1:27" ht="15" customHeight="1">
      <c r="R34" s="29"/>
      <c r="S34" s="29"/>
      <c r="T34" s="29"/>
      <c r="U34" s="29"/>
      <c r="V34" s="29"/>
      <c r="W34" s="29"/>
      <c r="X34" s="29"/>
      <c r="Y34" s="29"/>
      <c r="Z34" s="29"/>
      <c r="AA34" s="29"/>
    </row>
    <row r="35" spans="1:27" ht="15" customHeight="1" thickBot="1">
      <c r="C35" s="404"/>
      <c r="D35" s="396"/>
      <c r="E35" s="396"/>
      <c r="F35" s="396"/>
      <c r="G35" s="396"/>
      <c r="H35" s="396"/>
      <c r="I35" s="396"/>
      <c r="J35" s="396"/>
      <c r="K35" s="396"/>
      <c r="L35" s="396"/>
      <c r="M35" s="396"/>
      <c r="N35" s="396"/>
      <c r="O35" s="396"/>
      <c r="P35" s="396"/>
      <c r="R35" s="29"/>
      <c r="S35" s="29"/>
      <c r="T35" s="29"/>
      <c r="U35" s="29"/>
      <c r="V35" s="29"/>
      <c r="W35" s="29"/>
      <c r="X35" s="29"/>
      <c r="Y35" s="29"/>
      <c r="Z35" s="29"/>
      <c r="AA35" s="29"/>
    </row>
    <row r="36" spans="1:27" ht="15" customHeight="1" thickBot="1">
      <c r="A36" s="383" t="s">
        <v>55</v>
      </c>
      <c r="B36" s="383" t="s">
        <v>4</v>
      </c>
      <c r="C36" s="405" t="s">
        <v>189</v>
      </c>
      <c r="D36" s="396" t="s">
        <v>190</v>
      </c>
      <c r="E36" s="396" t="s">
        <v>191</v>
      </c>
      <c r="F36" s="396" t="s">
        <v>192</v>
      </c>
      <c r="G36" s="396" t="s">
        <v>193</v>
      </c>
      <c r="H36" s="396" t="s">
        <v>194</v>
      </c>
      <c r="I36" s="396" t="s">
        <v>195</v>
      </c>
      <c r="J36" s="396" t="s">
        <v>196</v>
      </c>
      <c r="K36" s="396" t="s">
        <v>197</v>
      </c>
      <c r="L36" s="396" t="s">
        <v>198</v>
      </c>
      <c r="M36" s="396" t="s">
        <v>609</v>
      </c>
      <c r="N36" s="396" t="s">
        <v>618</v>
      </c>
      <c r="O36" s="396" t="s">
        <v>658</v>
      </c>
      <c r="P36" s="396" t="s">
        <v>662</v>
      </c>
      <c r="R36" s="29"/>
      <c r="S36" s="29"/>
      <c r="T36" s="29"/>
      <c r="U36" s="29"/>
      <c r="V36" s="29"/>
      <c r="W36" s="29"/>
      <c r="X36" s="29"/>
      <c r="Y36" s="29"/>
      <c r="Z36" s="29"/>
      <c r="AA36" s="29"/>
    </row>
    <row r="37" spans="1:27" ht="15" customHeight="1">
      <c r="A37" s="397" t="s">
        <v>199</v>
      </c>
      <c r="B37" s="397" t="s">
        <v>200</v>
      </c>
      <c r="C37" s="398">
        <v>83166</v>
      </c>
      <c r="D37" s="398">
        <v>85353</v>
      </c>
      <c r="E37" s="398">
        <v>83698</v>
      </c>
      <c r="F37" s="398">
        <v>85404</v>
      </c>
      <c r="G37" s="398">
        <v>81314</v>
      </c>
      <c r="H37" s="398">
        <v>80029</v>
      </c>
      <c r="I37" s="398">
        <v>75671</v>
      </c>
      <c r="J37" s="398">
        <v>80429</v>
      </c>
      <c r="K37" s="398">
        <v>80848</v>
      </c>
      <c r="L37" s="398">
        <v>81375</v>
      </c>
      <c r="M37" s="398">
        <v>81709</v>
      </c>
      <c r="N37" s="398">
        <v>80673</v>
      </c>
      <c r="O37" s="398">
        <v>78999</v>
      </c>
      <c r="P37" s="398">
        <v>73027</v>
      </c>
      <c r="R37" s="29"/>
      <c r="S37" s="29"/>
      <c r="T37" s="29"/>
      <c r="U37" s="29"/>
      <c r="V37" s="29"/>
      <c r="W37" s="29"/>
      <c r="X37" s="29"/>
      <c r="Y37" s="29"/>
      <c r="Z37" s="29"/>
      <c r="AA37" s="29"/>
    </row>
    <row r="38" spans="1:27" ht="15" customHeight="1">
      <c r="A38" s="397" t="s">
        <v>606</v>
      </c>
      <c r="B38" s="397" t="s">
        <v>590</v>
      </c>
      <c r="C38" s="398">
        <v>58933</v>
      </c>
      <c r="D38" s="398">
        <v>50701</v>
      </c>
      <c r="E38" s="398">
        <v>67014</v>
      </c>
      <c r="F38" s="398">
        <v>61381</v>
      </c>
      <c r="G38" s="398">
        <v>72644</v>
      </c>
      <c r="H38" s="398">
        <v>74018</v>
      </c>
      <c r="I38" s="398">
        <v>82072</v>
      </c>
      <c r="J38" s="398">
        <v>42663</v>
      </c>
      <c r="K38" s="398">
        <v>78287</v>
      </c>
      <c r="L38" s="398">
        <v>64767</v>
      </c>
      <c r="M38" s="398">
        <v>76414</v>
      </c>
      <c r="N38" s="398">
        <v>88937</v>
      </c>
      <c r="O38" s="398">
        <v>64404</v>
      </c>
      <c r="P38" s="398">
        <v>81659</v>
      </c>
      <c r="R38" s="29"/>
      <c r="S38" s="29"/>
      <c r="T38" s="29"/>
      <c r="U38" s="29"/>
      <c r="V38" s="29"/>
      <c r="W38" s="29"/>
      <c r="X38" s="29"/>
      <c r="Y38" s="29"/>
      <c r="Z38" s="29"/>
      <c r="AA38" s="29"/>
    </row>
    <row r="39" spans="1:27" ht="15" customHeight="1">
      <c r="A39" s="397" t="s">
        <v>201</v>
      </c>
      <c r="B39" s="397" t="s">
        <v>202</v>
      </c>
      <c r="C39" s="398">
        <v>12224</v>
      </c>
      <c r="D39" s="398">
        <v>11192</v>
      </c>
      <c r="E39" s="398">
        <v>15755</v>
      </c>
      <c r="F39" s="398">
        <v>17934</v>
      </c>
      <c r="G39" s="398">
        <v>14213</v>
      </c>
      <c r="H39" s="398">
        <v>13144</v>
      </c>
      <c r="I39" s="398">
        <v>12663</v>
      </c>
      <c r="J39" s="398">
        <v>21584</v>
      </c>
      <c r="K39" s="398">
        <v>14492</v>
      </c>
      <c r="L39" s="398">
        <v>12995</v>
      </c>
      <c r="M39" s="398">
        <v>16046</v>
      </c>
      <c r="N39" s="398">
        <v>2201</v>
      </c>
      <c r="O39" s="398">
        <v>10612</v>
      </c>
      <c r="P39" s="398">
        <v>5719</v>
      </c>
      <c r="R39" s="29"/>
      <c r="S39" s="29"/>
      <c r="T39" s="29"/>
      <c r="U39" s="29"/>
      <c r="V39" s="29"/>
      <c r="W39" s="29"/>
      <c r="X39" s="29"/>
      <c r="Y39" s="29"/>
      <c r="Z39" s="29"/>
      <c r="AA39" s="29"/>
    </row>
    <row r="40" spans="1:27" ht="15" customHeight="1">
      <c r="A40" s="397" t="s">
        <v>203</v>
      </c>
      <c r="B40" s="397" t="s">
        <v>204</v>
      </c>
      <c r="C40" s="398">
        <v>78131</v>
      </c>
      <c r="D40" s="398">
        <v>84907</v>
      </c>
      <c r="E40" s="398">
        <v>91823</v>
      </c>
      <c r="F40" s="398">
        <v>91195</v>
      </c>
      <c r="G40" s="398">
        <v>89091</v>
      </c>
      <c r="H40" s="398">
        <v>100549</v>
      </c>
      <c r="I40" s="398">
        <v>96500</v>
      </c>
      <c r="J40" s="398">
        <v>109843</v>
      </c>
      <c r="K40" s="398">
        <v>106851</v>
      </c>
      <c r="L40" s="398">
        <v>113794</v>
      </c>
      <c r="M40" s="398">
        <v>111614</v>
      </c>
      <c r="N40" s="398">
        <v>110458</v>
      </c>
      <c r="O40" s="398">
        <v>121539</v>
      </c>
      <c r="P40" s="398">
        <v>104174</v>
      </c>
      <c r="R40" s="29"/>
      <c r="S40" s="29"/>
      <c r="T40" s="29"/>
      <c r="U40" s="29"/>
      <c r="V40" s="29"/>
      <c r="W40" s="29"/>
      <c r="X40" s="29"/>
      <c r="Y40" s="29"/>
      <c r="Z40" s="29"/>
      <c r="AA40" s="29"/>
    </row>
    <row r="41" spans="1:27" ht="15" customHeight="1">
      <c r="A41" s="397" t="s">
        <v>205</v>
      </c>
      <c r="B41" s="397" t="s">
        <v>206</v>
      </c>
      <c r="C41" s="398">
        <v>88449</v>
      </c>
      <c r="D41" s="398">
        <v>92393</v>
      </c>
      <c r="E41" s="398">
        <v>93025</v>
      </c>
      <c r="F41" s="398">
        <v>98827</v>
      </c>
      <c r="G41" s="398">
        <v>94406</v>
      </c>
      <c r="H41" s="398">
        <v>95680</v>
      </c>
      <c r="I41" s="398">
        <v>96924</v>
      </c>
      <c r="J41" s="398">
        <v>99424</v>
      </c>
      <c r="K41" s="398">
        <v>94473</v>
      </c>
      <c r="L41" s="398">
        <v>98096</v>
      </c>
      <c r="M41" s="398">
        <v>100793</v>
      </c>
      <c r="N41" s="398">
        <v>94553</v>
      </c>
      <c r="O41" s="398">
        <v>88902</v>
      </c>
      <c r="P41" s="398">
        <v>85415</v>
      </c>
      <c r="R41" s="29"/>
      <c r="S41" s="29"/>
      <c r="T41" s="29"/>
      <c r="U41" s="29"/>
      <c r="V41" s="29"/>
      <c r="W41" s="29"/>
      <c r="X41" s="29"/>
      <c r="Y41" s="29"/>
      <c r="Z41" s="29"/>
      <c r="AA41" s="29"/>
    </row>
    <row r="42" spans="1:27" ht="15" customHeight="1">
      <c r="A42" s="397" t="s">
        <v>207</v>
      </c>
      <c r="B42" s="397" t="s">
        <v>208</v>
      </c>
      <c r="C42" s="398">
        <v>42512</v>
      </c>
      <c r="D42" s="398">
        <v>43677</v>
      </c>
      <c r="E42" s="398">
        <v>45121</v>
      </c>
      <c r="F42" s="398">
        <v>46657</v>
      </c>
      <c r="G42" s="398">
        <v>45954</v>
      </c>
      <c r="H42" s="398">
        <v>47888</v>
      </c>
      <c r="I42" s="398">
        <v>47191</v>
      </c>
      <c r="J42" s="398">
        <v>48142</v>
      </c>
      <c r="K42" s="398">
        <v>45528</v>
      </c>
      <c r="L42" s="398">
        <v>49414</v>
      </c>
      <c r="M42" s="398">
        <v>50512</v>
      </c>
      <c r="N42" s="398">
        <v>48824</v>
      </c>
      <c r="O42" s="398">
        <v>47935</v>
      </c>
      <c r="P42" s="398">
        <v>49137</v>
      </c>
      <c r="R42" s="29"/>
      <c r="S42" s="29"/>
      <c r="T42" s="29"/>
      <c r="U42" s="29"/>
      <c r="V42" s="29"/>
      <c r="W42" s="29"/>
      <c r="X42" s="29"/>
      <c r="Y42" s="29"/>
      <c r="Z42" s="29"/>
      <c r="AA42" s="29"/>
    </row>
    <row r="43" spans="1:27" ht="15" customHeight="1">
      <c r="A43" s="397" t="s">
        <v>209</v>
      </c>
      <c r="B43" s="397" t="s">
        <v>210</v>
      </c>
      <c r="C43" s="398">
        <v>31106</v>
      </c>
      <c r="D43" s="398">
        <v>32537</v>
      </c>
      <c r="E43" s="398">
        <v>37283</v>
      </c>
      <c r="F43" s="398">
        <v>35360</v>
      </c>
      <c r="G43" s="398">
        <v>34411</v>
      </c>
      <c r="H43" s="398">
        <v>31953</v>
      </c>
      <c r="I43" s="398">
        <v>32923</v>
      </c>
      <c r="J43" s="398">
        <v>36397</v>
      </c>
      <c r="K43" s="398">
        <v>35279</v>
      </c>
      <c r="L43" s="398">
        <v>35124</v>
      </c>
      <c r="M43" s="398">
        <v>36332</v>
      </c>
      <c r="N43" s="398">
        <v>39048</v>
      </c>
      <c r="O43" s="398">
        <v>33218</v>
      </c>
      <c r="P43" s="398">
        <v>32307</v>
      </c>
      <c r="R43" s="29"/>
      <c r="S43" s="29"/>
      <c r="T43" s="29"/>
      <c r="U43" s="29"/>
      <c r="V43" s="29"/>
      <c r="W43" s="29"/>
      <c r="X43" s="29"/>
      <c r="Y43" s="29"/>
      <c r="Z43" s="29"/>
      <c r="AA43" s="29"/>
    </row>
    <row r="44" spans="1:27" ht="15" customHeight="1">
      <c r="A44" s="397" t="s">
        <v>56</v>
      </c>
      <c r="B44" s="397" t="s">
        <v>44</v>
      </c>
      <c r="C44" s="398">
        <v>-1949</v>
      </c>
      <c r="D44" s="398">
        <v>-2790</v>
      </c>
      <c r="E44" s="398">
        <v>-4185</v>
      </c>
      <c r="F44" s="398">
        <v>-2924</v>
      </c>
      <c r="G44" s="398">
        <v>-4446</v>
      </c>
      <c r="H44" s="398">
        <v>-4272</v>
      </c>
      <c r="I44" s="398">
        <v>-4214</v>
      </c>
      <c r="J44" s="398">
        <v>-85</v>
      </c>
      <c r="K44" s="398">
        <v>-1113</v>
      </c>
      <c r="L44" s="398">
        <v>-766</v>
      </c>
      <c r="M44" s="398">
        <v>-740</v>
      </c>
      <c r="N44" s="398">
        <v>12893</v>
      </c>
      <c r="O44" s="398">
        <v>1938</v>
      </c>
      <c r="P44" s="398">
        <v>959</v>
      </c>
      <c r="R44" s="29"/>
      <c r="S44" s="29"/>
      <c r="T44" s="29"/>
      <c r="U44" s="29"/>
      <c r="V44" s="29"/>
      <c r="W44" s="29"/>
      <c r="X44" s="29"/>
      <c r="Y44" s="29"/>
      <c r="Z44" s="29"/>
      <c r="AA44" s="29"/>
    </row>
    <row r="45" spans="1:27" ht="15" customHeight="1">
      <c r="A45" s="397" t="s">
        <v>211</v>
      </c>
      <c r="B45" s="397" t="s">
        <v>212</v>
      </c>
      <c r="C45" s="398">
        <v>67435</v>
      </c>
      <c r="D45" s="398">
        <v>73280</v>
      </c>
      <c r="E45" s="398">
        <v>78310</v>
      </c>
      <c r="F45" s="398">
        <v>80842</v>
      </c>
      <c r="G45" s="398">
        <v>79372</v>
      </c>
      <c r="H45" s="398">
        <v>78187</v>
      </c>
      <c r="I45" s="398">
        <v>75502</v>
      </c>
      <c r="J45" s="398">
        <v>70348</v>
      </c>
      <c r="K45" s="398">
        <v>65646</v>
      </c>
      <c r="L45" s="398">
        <v>68395</v>
      </c>
      <c r="M45" s="398">
        <v>70815</v>
      </c>
      <c r="N45" s="398">
        <v>68795</v>
      </c>
      <c r="O45" s="398">
        <v>64262</v>
      </c>
      <c r="P45" s="398">
        <v>47691</v>
      </c>
      <c r="R45" s="29"/>
      <c r="S45" s="29"/>
      <c r="T45" s="29"/>
      <c r="U45" s="29"/>
      <c r="V45" s="29"/>
      <c r="W45" s="29"/>
      <c r="X45" s="29"/>
      <c r="Y45" s="29"/>
      <c r="Z45" s="29"/>
      <c r="AA45" s="29"/>
    </row>
    <row r="46" spans="1:27" ht="15" customHeight="1">
      <c r="A46" s="397" t="s">
        <v>57</v>
      </c>
      <c r="B46" s="397" t="s">
        <v>213</v>
      </c>
      <c r="C46" s="398">
        <v>49341</v>
      </c>
      <c r="D46" s="398">
        <v>54167</v>
      </c>
      <c r="E46" s="398">
        <v>48278</v>
      </c>
      <c r="F46" s="398">
        <v>47015</v>
      </c>
      <c r="G46" s="398">
        <v>47935</v>
      </c>
      <c r="H46" s="398">
        <v>52239</v>
      </c>
      <c r="I46" s="398">
        <v>45161</v>
      </c>
      <c r="J46" s="398">
        <v>37108</v>
      </c>
      <c r="K46" s="398">
        <v>43573</v>
      </c>
      <c r="L46" s="398">
        <v>52640</v>
      </c>
      <c r="M46" s="398">
        <v>53227</v>
      </c>
      <c r="N46" s="398">
        <v>53354</v>
      </c>
      <c r="O46" s="398">
        <v>55970</v>
      </c>
      <c r="P46" s="398">
        <v>43861</v>
      </c>
      <c r="R46" s="29"/>
      <c r="S46" s="29"/>
      <c r="T46" s="29"/>
      <c r="U46" s="29"/>
      <c r="V46" s="29"/>
      <c r="W46" s="29"/>
      <c r="X46" s="29"/>
      <c r="Y46" s="29"/>
      <c r="Z46" s="29"/>
      <c r="AA46" s="29"/>
    </row>
    <row r="47" spans="1:27" ht="15" customHeight="1">
      <c r="A47" s="397" t="s">
        <v>114</v>
      </c>
      <c r="B47" s="397" t="s">
        <v>113</v>
      </c>
      <c r="C47" s="398">
        <v>18897</v>
      </c>
      <c r="D47" s="398">
        <v>19931</v>
      </c>
      <c r="E47" s="398">
        <v>23728</v>
      </c>
      <c r="F47" s="398">
        <v>14398</v>
      </c>
      <c r="G47" s="398">
        <v>15401</v>
      </c>
      <c r="H47" s="398">
        <v>16684</v>
      </c>
      <c r="I47" s="398">
        <v>12530</v>
      </c>
      <c r="J47" s="398">
        <v>14241</v>
      </c>
      <c r="K47" s="398">
        <v>16213</v>
      </c>
      <c r="L47" s="398">
        <v>11222</v>
      </c>
      <c r="M47" s="398">
        <v>13933</v>
      </c>
      <c r="N47" s="398">
        <v>9964</v>
      </c>
      <c r="O47" s="398">
        <v>24660</v>
      </c>
      <c r="P47" s="398">
        <v>28227</v>
      </c>
      <c r="R47" s="29"/>
      <c r="S47" s="29"/>
      <c r="T47" s="29"/>
      <c r="U47" s="29"/>
      <c r="V47" s="29"/>
      <c r="W47" s="29"/>
      <c r="X47" s="29"/>
      <c r="Y47" s="29"/>
      <c r="Z47" s="29"/>
      <c r="AA47" s="29"/>
    </row>
    <row r="48" spans="1:27" ht="15" customHeight="1">
      <c r="A48" s="397" t="s">
        <v>214</v>
      </c>
      <c r="B48" s="397" t="s">
        <v>215</v>
      </c>
      <c r="C48" s="398">
        <v>-1993</v>
      </c>
      <c r="D48" s="398">
        <v>-2891</v>
      </c>
      <c r="E48" s="398">
        <v>-3049</v>
      </c>
      <c r="F48" s="398">
        <v>-3023</v>
      </c>
      <c r="G48" s="398">
        <v>-2672</v>
      </c>
      <c r="H48" s="398">
        <v>-1804</v>
      </c>
      <c r="I48" s="398">
        <v>-1873</v>
      </c>
      <c r="J48" s="398">
        <v>-1056</v>
      </c>
      <c r="K48" s="398">
        <v>-1287</v>
      </c>
      <c r="L48" s="398">
        <v>-1577</v>
      </c>
      <c r="M48" s="398">
        <v>-848</v>
      </c>
      <c r="N48" s="398">
        <v>-2084</v>
      </c>
      <c r="O48" s="398">
        <v>-832</v>
      </c>
      <c r="P48" s="398">
        <v>-1450</v>
      </c>
      <c r="R48" s="29"/>
      <c r="S48" s="29"/>
      <c r="T48" s="29"/>
      <c r="U48" s="29"/>
      <c r="V48" s="29"/>
      <c r="W48" s="29"/>
      <c r="X48" s="29"/>
      <c r="Y48" s="29"/>
      <c r="Z48" s="29"/>
      <c r="AA48" s="29"/>
    </row>
    <row r="49" spans="1:27" ht="15" customHeight="1">
      <c r="A49" s="397" t="s">
        <v>216</v>
      </c>
      <c r="B49" s="397" t="s">
        <v>217</v>
      </c>
      <c r="C49" s="398">
        <v>997</v>
      </c>
      <c r="D49" s="398">
        <v>7807</v>
      </c>
      <c r="E49" s="398">
        <v>3951</v>
      </c>
      <c r="F49" s="398">
        <v>1747</v>
      </c>
      <c r="G49" s="398">
        <v>3058</v>
      </c>
      <c r="H49" s="398">
        <v>2827</v>
      </c>
      <c r="I49" s="398">
        <v>1438</v>
      </c>
      <c r="J49" s="398">
        <v>1200</v>
      </c>
      <c r="K49" s="398">
        <v>1034</v>
      </c>
      <c r="L49" s="398">
        <v>964</v>
      </c>
      <c r="M49" s="398">
        <v>2505</v>
      </c>
      <c r="N49" s="398">
        <v>2062</v>
      </c>
      <c r="O49" s="398">
        <v>7222</v>
      </c>
      <c r="P49" s="398">
        <v>958</v>
      </c>
      <c r="R49" s="29"/>
      <c r="S49" s="29"/>
      <c r="T49" s="29"/>
      <c r="U49" s="29"/>
      <c r="V49" s="29"/>
      <c r="W49" s="29"/>
      <c r="X49" s="29"/>
      <c r="Y49" s="29"/>
      <c r="Z49" s="29"/>
      <c r="AA49" s="29"/>
    </row>
    <row r="50" spans="1:27" ht="15" customHeight="1">
      <c r="A50" s="397" t="s">
        <v>218</v>
      </c>
      <c r="B50" s="397" t="s">
        <v>227</v>
      </c>
      <c r="C50" s="398">
        <v>-9543</v>
      </c>
      <c r="D50" s="398">
        <v>-10945</v>
      </c>
      <c r="E50" s="398">
        <v>-8726</v>
      </c>
      <c r="F50" s="398">
        <v>-12773</v>
      </c>
      <c r="G50" s="398">
        <v>-9615</v>
      </c>
      <c r="H50" s="398">
        <v>-9474</v>
      </c>
      <c r="I50" s="398">
        <v>-9646</v>
      </c>
      <c r="J50" s="398">
        <v>-14818</v>
      </c>
      <c r="K50" s="398">
        <v>-14234</v>
      </c>
      <c r="L50" s="398">
        <v>-14672</v>
      </c>
      <c r="M50" s="398">
        <v>-17753</v>
      </c>
      <c r="N50" s="398">
        <v>-19149</v>
      </c>
      <c r="O50" s="398">
        <v>-12650</v>
      </c>
      <c r="P50" s="398">
        <v>-10716</v>
      </c>
      <c r="R50" s="29"/>
      <c r="S50" s="29"/>
      <c r="T50" s="29"/>
      <c r="U50" s="29"/>
      <c r="V50" s="29"/>
      <c r="W50" s="29"/>
      <c r="X50" s="29"/>
      <c r="Y50" s="29"/>
      <c r="Z50" s="29"/>
      <c r="AA50" s="29"/>
    </row>
    <row r="51" spans="1:27" ht="15" customHeight="1">
      <c r="A51" s="400" t="s">
        <v>58</v>
      </c>
      <c r="B51" s="400" t="s">
        <v>43</v>
      </c>
      <c r="C51" s="401">
        <v>475194</v>
      </c>
      <c r="D51" s="401">
        <v>495642</v>
      </c>
      <c r="E51" s="401">
        <v>526905</v>
      </c>
      <c r="F51" s="401">
        <v>515383</v>
      </c>
      <c r="G51" s="401">
        <v>515112</v>
      </c>
      <c r="H51" s="401">
        <v>529760</v>
      </c>
      <c r="I51" s="401">
        <v>515650</v>
      </c>
      <c r="J51" s="401">
        <v>497278</v>
      </c>
      <c r="K51" s="401">
        <v>520062</v>
      </c>
      <c r="L51" s="401">
        <v>522357</v>
      </c>
      <c r="M51" s="401">
        <v>544047</v>
      </c>
      <c r="N51" s="401">
        <v>541705</v>
      </c>
      <c r="O51" s="401">
        <v>538244</v>
      </c>
      <c r="P51" s="401">
        <v>491831</v>
      </c>
      <c r="R51" s="29"/>
      <c r="S51" s="29"/>
      <c r="T51" s="29"/>
      <c r="U51" s="29"/>
      <c r="V51" s="29"/>
      <c r="W51" s="29"/>
      <c r="X51" s="29"/>
      <c r="Y51" s="29"/>
      <c r="Z51" s="29"/>
      <c r="AA51" s="29"/>
    </row>
    <row r="52" spans="1:27" s="300" customFormat="1" ht="15" customHeight="1">
      <c r="C52" s="304">
        <v>0</v>
      </c>
      <c r="K52" s="339"/>
    </row>
    <row r="53" spans="1:27" s="300" customFormat="1" ht="15" customHeight="1" thickBot="1">
      <c r="C53" s="404"/>
      <c r="D53" s="396"/>
      <c r="K53" s="339"/>
    </row>
    <row r="54" spans="1:27" s="300" customFormat="1" ht="15" customHeight="1" thickBot="1">
      <c r="A54" s="383" t="s">
        <v>55</v>
      </c>
      <c r="B54" s="383" t="s">
        <v>4</v>
      </c>
      <c r="C54" s="405" t="s">
        <v>189</v>
      </c>
      <c r="D54" s="396" t="s">
        <v>190</v>
      </c>
      <c r="E54" s="405" t="s">
        <v>191</v>
      </c>
      <c r="F54" s="405" t="s">
        <v>192</v>
      </c>
      <c r="G54" s="405" t="s">
        <v>193</v>
      </c>
      <c r="H54" s="405" t="s">
        <v>194</v>
      </c>
      <c r="I54" s="405" t="s">
        <v>195</v>
      </c>
      <c r="J54" s="405" t="s">
        <v>196</v>
      </c>
      <c r="K54" s="405" t="s">
        <v>197</v>
      </c>
      <c r="L54" s="405" t="s">
        <v>198</v>
      </c>
      <c r="M54" s="405" t="s">
        <v>609</v>
      </c>
      <c r="N54" s="405" t="s">
        <v>618</v>
      </c>
      <c r="O54" s="405" t="s">
        <v>658</v>
      </c>
      <c r="P54" s="405" t="s">
        <v>662</v>
      </c>
    </row>
    <row r="55" spans="1:27" s="300" customFormat="1" ht="14.25">
      <c r="A55" s="406" t="s">
        <v>603</v>
      </c>
      <c r="B55" s="406" t="s">
        <v>593</v>
      </c>
      <c r="C55" s="398"/>
      <c r="D55" s="398"/>
      <c r="E55" s="398"/>
      <c r="F55" s="398"/>
      <c r="G55" s="398"/>
      <c r="H55" s="398"/>
      <c r="I55" s="398"/>
      <c r="J55" s="398"/>
      <c r="K55" s="398"/>
      <c r="L55" s="398"/>
      <c r="M55" s="398"/>
      <c r="N55" s="398"/>
      <c r="O55" s="398"/>
      <c r="P55" s="398"/>
    </row>
    <row r="56" spans="1:27" s="300" customFormat="1" ht="15" customHeight="1">
      <c r="A56" s="407" t="s">
        <v>592</v>
      </c>
      <c r="B56" s="397" t="s">
        <v>591</v>
      </c>
      <c r="C56" s="408">
        <v>67</v>
      </c>
      <c r="D56" s="408">
        <v>73</v>
      </c>
      <c r="E56" s="408">
        <v>78</v>
      </c>
      <c r="F56" s="408">
        <v>81</v>
      </c>
      <c r="G56" s="408">
        <v>79</v>
      </c>
      <c r="H56" s="408">
        <v>78</v>
      </c>
      <c r="I56" s="408">
        <v>76</v>
      </c>
      <c r="J56" s="408">
        <v>70</v>
      </c>
      <c r="K56" s="408">
        <v>66</v>
      </c>
      <c r="L56" s="408">
        <v>69</v>
      </c>
      <c r="M56" s="408">
        <v>71</v>
      </c>
      <c r="N56" s="408">
        <v>69</v>
      </c>
      <c r="O56" s="408">
        <v>64</v>
      </c>
      <c r="P56" s="408">
        <v>48</v>
      </c>
    </row>
    <row r="57" spans="1:27" s="300" customFormat="1" ht="15" customHeight="1">
      <c r="A57" s="397" t="s">
        <v>56</v>
      </c>
      <c r="B57" s="397" t="s">
        <v>44</v>
      </c>
      <c r="C57" s="398">
        <v>-2</v>
      </c>
      <c r="D57" s="398">
        <v>-3</v>
      </c>
      <c r="E57" s="398">
        <v>-4</v>
      </c>
      <c r="F57" s="398">
        <v>-3</v>
      </c>
      <c r="G57" s="398">
        <v>-4</v>
      </c>
      <c r="H57" s="398">
        <v>-4</v>
      </c>
      <c r="I57" s="398">
        <v>-4</v>
      </c>
      <c r="J57" s="398">
        <v>0</v>
      </c>
      <c r="K57" s="398">
        <v>-1</v>
      </c>
      <c r="L57" s="398">
        <v>-1</v>
      </c>
      <c r="M57" s="398">
        <v>-1</v>
      </c>
      <c r="N57" s="398">
        <v>13</v>
      </c>
      <c r="O57" s="398">
        <v>2</v>
      </c>
      <c r="P57" s="398">
        <v>1</v>
      </c>
    </row>
    <row r="58" spans="1:27" s="300" customFormat="1" ht="15" customHeight="1">
      <c r="A58" s="397" t="s">
        <v>114</v>
      </c>
      <c r="B58" s="397" t="s">
        <v>113</v>
      </c>
      <c r="C58" s="398">
        <v>19</v>
      </c>
      <c r="D58" s="398">
        <v>20</v>
      </c>
      <c r="E58" s="398">
        <v>24</v>
      </c>
      <c r="F58" s="398">
        <v>14</v>
      </c>
      <c r="G58" s="398">
        <v>15</v>
      </c>
      <c r="H58" s="398">
        <v>17</v>
      </c>
      <c r="I58" s="398">
        <v>13</v>
      </c>
      <c r="J58" s="398">
        <v>14</v>
      </c>
      <c r="K58" s="398">
        <v>16</v>
      </c>
      <c r="L58" s="398">
        <v>11</v>
      </c>
      <c r="M58" s="398">
        <v>14</v>
      </c>
      <c r="N58" s="398">
        <v>10</v>
      </c>
      <c r="O58" s="398">
        <v>25</v>
      </c>
      <c r="P58" s="398">
        <v>28</v>
      </c>
    </row>
    <row r="59" spans="1:27" s="300" customFormat="1" ht="15" customHeight="1">
      <c r="A59" s="397" t="s">
        <v>201</v>
      </c>
      <c r="B59" s="397" t="s">
        <v>202</v>
      </c>
      <c r="C59" s="398">
        <v>12</v>
      </c>
      <c r="D59" s="398">
        <v>11</v>
      </c>
      <c r="E59" s="398">
        <v>16</v>
      </c>
      <c r="F59" s="398">
        <v>18</v>
      </c>
      <c r="G59" s="398">
        <v>14</v>
      </c>
      <c r="H59" s="398">
        <v>13</v>
      </c>
      <c r="I59" s="398">
        <v>13</v>
      </c>
      <c r="J59" s="398">
        <v>22</v>
      </c>
      <c r="K59" s="398">
        <v>14</v>
      </c>
      <c r="L59" s="398">
        <v>13</v>
      </c>
      <c r="M59" s="398">
        <v>16</v>
      </c>
      <c r="N59" s="398">
        <v>2</v>
      </c>
      <c r="O59" s="398">
        <v>11</v>
      </c>
      <c r="P59" s="398">
        <v>6</v>
      </c>
    </row>
    <row r="60" spans="1:27" s="300" customFormat="1" ht="15" customHeight="1">
      <c r="A60" s="397" t="s">
        <v>599</v>
      </c>
      <c r="B60" s="397" t="s">
        <v>594</v>
      </c>
      <c r="C60" s="398">
        <v>83</v>
      </c>
      <c r="D60" s="398">
        <v>85</v>
      </c>
      <c r="E60" s="398">
        <v>84</v>
      </c>
      <c r="F60" s="398">
        <v>85</v>
      </c>
      <c r="G60" s="398">
        <v>81</v>
      </c>
      <c r="H60" s="398">
        <v>80</v>
      </c>
      <c r="I60" s="398">
        <v>76</v>
      </c>
      <c r="J60" s="398">
        <v>80</v>
      </c>
      <c r="K60" s="398">
        <v>81</v>
      </c>
      <c r="L60" s="398">
        <v>81</v>
      </c>
      <c r="M60" s="398">
        <v>82</v>
      </c>
      <c r="N60" s="398">
        <v>81</v>
      </c>
      <c r="O60" s="398">
        <v>79</v>
      </c>
      <c r="P60" s="398">
        <v>73</v>
      </c>
    </row>
    <row r="61" spans="1:27" s="300" customFormat="1" ht="15" customHeight="1">
      <c r="A61" s="397" t="s">
        <v>600</v>
      </c>
      <c r="B61" s="397" t="s">
        <v>595</v>
      </c>
      <c r="C61" s="398">
        <v>78</v>
      </c>
      <c r="D61" s="398">
        <v>85</v>
      </c>
      <c r="E61" s="398">
        <v>92</v>
      </c>
      <c r="F61" s="398">
        <v>91</v>
      </c>
      <c r="G61" s="398">
        <v>89</v>
      </c>
      <c r="H61" s="398">
        <v>101</v>
      </c>
      <c r="I61" s="398">
        <v>97</v>
      </c>
      <c r="J61" s="398">
        <v>110</v>
      </c>
      <c r="K61" s="398">
        <v>107</v>
      </c>
      <c r="L61" s="398">
        <v>114</v>
      </c>
      <c r="M61" s="398">
        <v>112</v>
      </c>
      <c r="N61" s="398">
        <v>110</v>
      </c>
      <c r="O61" s="398">
        <v>122</v>
      </c>
      <c r="P61" s="398">
        <v>104</v>
      </c>
    </row>
    <row r="62" spans="1:27" s="300" customFormat="1" ht="15" customHeight="1">
      <c r="A62" s="397" t="s">
        <v>601</v>
      </c>
      <c r="B62" s="397" t="s">
        <v>596</v>
      </c>
      <c r="C62" s="398">
        <v>88</v>
      </c>
      <c r="D62" s="398">
        <v>92</v>
      </c>
      <c r="E62" s="398">
        <v>93</v>
      </c>
      <c r="F62" s="398">
        <v>99</v>
      </c>
      <c r="G62" s="398">
        <v>94</v>
      </c>
      <c r="H62" s="398">
        <v>96</v>
      </c>
      <c r="I62" s="398">
        <v>97</v>
      </c>
      <c r="J62" s="398">
        <v>99</v>
      </c>
      <c r="K62" s="398">
        <v>94</v>
      </c>
      <c r="L62" s="398">
        <v>98</v>
      </c>
      <c r="M62" s="398">
        <v>101</v>
      </c>
      <c r="N62" s="398">
        <v>95</v>
      </c>
      <c r="O62" s="398">
        <v>89</v>
      </c>
      <c r="P62" s="398">
        <v>85</v>
      </c>
    </row>
    <row r="63" spans="1:27" s="300" customFormat="1" ht="15" customHeight="1">
      <c r="A63" s="397" t="s">
        <v>602</v>
      </c>
      <c r="B63" s="397" t="s">
        <v>597</v>
      </c>
      <c r="C63" s="398">
        <v>57</v>
      </c>
      <c r="D63" s="398">
        <v>48</v>
      </c>
      <c r="E63" s="398">
        <v>64</v>
      </c>
      <c r="F63" s="398">
        <v>58</v>
      </c>
      <c r="G63" s="398">
        <v>70</v>
      </c>
      <c r="H63" s="398">
        <v>72</v>
      </c>
      <c r="I63" s="398">
        <v>80</v>
      </c>
      <c r="J63" s="398">
        <v>42</v>
      </c>
      <c r="K63" s="398">
        <v>77</v>
      </c>
      <c r="L63" s="398">
        <v>63</v>
      </c>
      <c r="M63" s="398">
        <v>75</v>
      </c>
      <c r="N63" s="398">
        <v>87</v>
      </c>
      <c r="O63" s="398">
        <v>64</v>
      </c>
      <c r="P63" s="398">
        <v>80</v>
      </c>
    </row>
    <row r="64" spans="1:27" s="300" customFormat="1" ht="15" customHeight="1">
      <c r="A64" s="397" t="s">
        <v>57</v>
      </c>
      <c r="B64" s="397" t="s">
        <v>598</v>
      </c>
      <c r="C64" s="398">
        <v>49</v>
      </c>
      <c r="D64" s="398">
        <v>54</v>
      </c>
      <c r="E64" s="398">
        <v>48</v>
      </c>
      <c r="F64" s="398">
        <v>47</v>
      </c>
      <c r="G64" s="398">
        <v>48</v>
      </c>
      <c r="H64" s="398">
        <v>52</v>
      </c>
      <c r="I64" s="398">
        <v>45</v>
      </c>
      <c r="J64" s="398">
        <v>37</v>
      </c>
      <c r="K64" s="398">
        <v>44</v>
      </c>
      <c r="L64" s="398">
        <v>53</v>
      </c>
      <c r="M64" s="398">
        <v>53</v>
      </c>
      <c r="N64" s="398">
        <v>53</v>
      </c>
      <c r="O64" s="398">
        <v>56</v>
      </c>
      <c r="P64" s="398">
        <v>44</v>
      </c>
    </row>
    <row r="65" spans="1:16" s="300" customFormat="1" ht="15" customHeight="1">
      <c r="A65" s="397" t="s">
        <v>218</v>
      </c>
      <c r="B65" s="397" t="s">
        <v>45</v>
      </c>
      <c r="C65" s="398">
        <v>24</v>
      </c>
      <c r="D65" s="398">
        <v>30</v>
      </c>
      <c r="E65" s="398">
        <v>32</v>
      </c>
      <c r="F65" s="398">
        <v>25</v>
      </c>
      <c r="G65" s="398">
        <v>29</v>
      </c>
      <c r="H65" s="398">
        <v>24</v>
      </c>
      <c r="I65" s="398">
        <v>23</v>
      </c>
      <c r="J65" s="398">
        <v>23</v>
      </c>
      <c r="K65" s="398">
        <v>22</v>
      </c>
      <c r="L65" s="398">
        <v>21</v>
      </c>
      <c r="M65" s="398">
        <v>21</v>
      </c>
      <c r="N65" s="398">
        <v>22</v>
      </c>
      <c r="O65" s="398">
        <v>28</v>
      </c>
      <c r="P65" s="398">
        <v>23</v>
      </c>
    </row>
    <row r="66" spans="1:16" ht="15" customHeight="1">
      <c r="A66" s="400" t="s">
        <v>58</v>
      </c>
      <c r="B66" s="400" t="s">
        <v>43</v>
      </c>
      <c r="C66" s="401">
        <v>475</v>
      </c>
      <c r="D66" s="401">
        <v>495</v>
      </c>
      <c r="E66" s="401">
        <v>527</v>
      </c>
      <c r="F66" s="401">
        <v>515</v>
      </c>
      <c r="G66" s="401">
        <v>515</v>
      </c>
      <c r="H66" s="401">
        <v>529</v>
      </c>
      <c r="I66" s="401">
        <v>516</v>
      </c>
      <c r="J66" s="401">
        <v>497</v>
      </c>
      <c r="K66" s="401">
        <v>520</v>
      </c>
      <c r="L66" s="401">
        <v>522</v>
      </c>
      <c r="M66" s="401">
        <v>544</v>
      </c>
      <c r="N66" s="401">
        <v>542</v>
      </c>
      <c r="O66" s="401">
        <v>540</v>
      </c>
      <c r="P66" s="401">
        <v>492</v>
      </c>
    </row>
    <row r="67" spans="1:16" s="29" customFormat="1" ht="15" customHeight="1">
      <c r="C67" s="409"/>
      <c r="D67" s="409"/>
      <c r="E67" s="409"/>
      <c r="F67" s="409"/>
      <c r="G67" s="409"/>
      <c r="H67" s="409"/>
      <c r="I67" s="409"/>
      <c r="J67" s="409"/>
      <c r="K67" s="409"/>
      <c r="L67" s="409"/>
    </row>
    <row r="68" spans="1:16" ht="15" customHeight="1"/>
    <row r="69" spans="1:16" ht="15" customHeight="1"/>
    <row r="70" spans="1:16" ht="15" customHeight="1"/>
    <row r="71" spans="1:16" ht="15" customHeight="1"/>
    <row r="72" spans="1:16" ht="15" customHeight="1"/>
    <row r="73" spans="1:16" ht="15" customHeight="1"/>
    <row r="74" spans="1:16" ht="15" customHeight="1"/>
    <row r="75" spans="1:16" ht="15" customHeight="1"/>
    <row r="76" spans="1:16" ht="15" customHeight="1"/>
    <row r="77" spans="1:16" ht="15" customHeight="1"/>
    <row r="78" spans="1:16" ht="15" customHeight="1"/>
    <row r="79" spans="1:16" ht="15" customHeight="1"/>
    <row r="80" spans="1:1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8C910BC3-505E-4F07-BE1B-E6A1737C2DE9}" scale="96" fitToPage="1" topLeftCell="G1">
      <selection activeCell="R57" sqref="R57"/>
      <pageMargins left="0.75" right="0.75" top="1" bottom="1" header="0.5" footer="0.5"/>
      <pageSetup paperSize="9" scale="71" fitToHeight="0" orientation="landscape" r:id="rId1"/>
      <headerFooter alignWithMargins="0"/>
    </customSheetView>
    <customSheetView guid="{9AF4A83C-CF57-4B40-8A74-6A0EA6C2FE5C}" scale="70" showGridLines="0" fitToPage="1" showRuler="0">
      <selection activeCell="Q50" sqref="Q50"/>
      <pageMargins left="0.75" right="0.75" top="1" bottom="1" header="0.5" footer="0.5"/>
      <pageSetup paperSize="9" scale="71" fitToHeight="0" orientation="landscape" r:id="rId2"/>
      <headerFooter alignWithMargins="0"/>
    </customSheetView>
    <customSheetView guid="{8DA78CF1-615A-4626-9893-6751995631A4}" scale="78" showGridLines="0" fitToPage="1" showRuler="0" topLeftCell="H1">
      <selection activeCell="P21" sqref="O21:P21"/>
      <pageMargins left="0.75" right="0.75" top="1" bottom="1" header="0.5" footer="0.5"/>
      <pageSetup paperSize="9" scale="71" fitToHeight="0" orientation="landscape" r:id="rId3"/>
      <headerFooter alignWithMargins="0"/>
    </customSheetView>
    <customSheetView guid="{57267270-6A97-4850-9DB6-FE6B399379AA}" scale="90" showGridLines="0" fitToPage="1" hiddenColumns="1" showRuler="0" topLeftCell="A35">
      <selection activeCell="O22" sqref="O22"/>
      <pageMargins left="0.75" right="0.75" top="1" bottom="1" header="0.5" footer="0.5"/>
      <pageSetup paperSize="9" scale="71" fitToHeight="0" orientation="landscape" r:id="rId4"/>
      <headerFooter alignWithMargins="0"/>
    </customSheetView>
    <customSheetView guid="{687A4863-1825-4D63-B732-E76682E6DE4F}" scale="78" showGridLines="0" fitToPage="1" showRuler="0" topLeftCell="B16">
      <selection activeCell="B67" sqref="A67:XFD163"/>
      <pageMargins left="0.75" right="0.75" top="1" bottom="1" header="0.5" footer="0.5"/>
      <pageSetup paperSize="9" scale="71" fitToHeight="0" orientation="landscape" r:id="rId5"/>
      <headerFooter alignWithMargins="0"/>
    </customSheetView>
    <customSheetView guid="{25FAB884-5E17-4008-8139-33D910C7DEFE}" scale="96" fitToPage="1" topLeftCell="B1">
      <selection activeCell="L27" sqref="L27"/>
      <pageMargins left="0.75" right="0.75" top="1" bottom="1" header="0.5" footer="0.5"/>
      <pageSetup paperSize="9" scale="71" fitToHeight="0" orientation="landscape" r:id="rId6"/>
      <headerFooter alignWithMargins="0"/>
    </customSheetView>
    <customSheetView guid="{899D69CD-4B7E-42BC-9944-5BD922EB798C}" scale="96" fitToPage="1" hiddenColumns="1" topLeftCell="B1">
      <selection activeCell="S58" sqref="S58"/>
      <pageMargins left="0.75" right="0.75" top="1" bottom="1" header="0.5" footer="0.5"/>
      <pageSetup paperSize="9" scale="71" fitToHeight="0" orientation="landscape" r:id="rId7"/>
      <headerFooter alignWithMargins="0"/>
    </customSheetView>
  </customSheetViews>
  <pageMargins left="0.75" right="0.75" top="1" bottom="1" header="0.5" footer="0.5"/>
  <pageSetup paperSize="9" scale="71" fitToHeight="0" orientation="landscape" r:id="rId8"/>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topLeftCell="B1" zoomScaleNormal="54" workbookViewId="0">
      <selection activeCell="F37" sqref="F37"/>
    </sheetView>
  </sheetViews>
  <sheetFormatPr defaultColWidth="9.140625" defaultRowHeight="14.25"/>
  <cols>
    <col min="1" max="2" width="50.85546875" style="72" customWidth="1"/>
    <col min="3" max="14" width="13.42578125" style="72" customWidth="1"/>
    <col min="15" max="16" width="12.42578125" style="72" customWidth="1"/>
    <col min="17" max="16384" width="9.140625" style="72"/>
  </cols>
  <sheetData>
    <row r="1" spans="1:16" ht="15" customHeight="1" thickBot="1">
      <c r="A1" s="44" t="s">
        <v>59</v>
      </c>
      <c r="B1" s="44" t="s">
        <v>363</v>
      </c>
      <c r="C1" s="79" t="s">
        <v>189</v>
      </c>
      <c r="D1" s="79" t="s">
        <v>190</v>
      </c>
      <c r="E1" s="79" t="s">
        <v>191</v>
      </c>
      <c r="F1" s="79" t="s">
        <v>192</v>
      </c>
      <c r="G1" s="79" t="s">
        <v>193</v>
      </c>
      <c r="H1" s="79" t="s">
        <v>194</v>
      </c>
      <c r="I1" s="79" t="s">
        <v>195</v>
      </c>
      <c r="J1" s="79" t="s">
        <v>196</v>
      </c>
      <c r="K1" s="79" t="s">
        <v>197</v>
      </c>
      <c r="L1" s="79" t="s">
        <v>198</v>
      </c>
      <c r="M1" s="79" t="s">
        <v>609</v>
      </c>
      <c r="N1" s="79" t="s">
        <v>618</v>
      </c>
      <c r="O1" s="429" t="s">
        <v>658</v>
      </c>
      <c r="P1" s="441" t="s">
        <v>662</v>
      </c>
    </row>
    <row r="2" spans="1:16" ht="15" customHeight="1">
      <c r="A2" s="80" t="s">
        <v>228</v>
      </c>
      <c r="B2" s="75" t="s">
        <v>364</v>
      </c>
      <c r="C2" s="368">
        <v>-313223</v>
      </c>
      <c r="D2" s="368">
        <v>-317819</v>
      </c>
      <c r="E2" s="368">
        <v>-325457</v>
      </c>
      <c r="F2" s="368">
        <v>-336586</v>
      </c>
      <c r="G2" s="368">
        <v>-324869</v>
      </c>
      <c r="H2" s="368">
        <v>-336786</v>
      </c>
      <c r="I2" s="368">
        <v>-355258</v>
      </c>
      <c r="J2" s="368">
        <v>-387929</v>
      </c>
      <c r="K2" s="369">
        <v>-365099</v>
      </c>
      <c r="L2" s="369">
        <v>-373083</v>
      </c>
      <c r="M2" s="369">
        <v>-364128</v>
      </c>
      <c r="N2" s="369">
        <v>-373797</v>
      </c>
      <c r="O2" s="430">
        <v>-360903</v>
      </c>
      <c r="P2" s="430">
        <v>-277620</v>
      </c>
    </row>
    <row r="3" spans="1:16" ht="15" customHeight="1">
      <c r="A3" s="80" t="s">
        <v>232</v>
      </c>
      <c r="B3" s="75" t="s">
        <v>365</v>
      </c>
      <c r="C3" s="368">
        <v>-58065</v>
      </c>
      <c r="D3" s="368">
        <v>-55758</v>
      </c>
      <c r="E3" s="368">
        <v>-53343</v>
      </c>
      <c r="F3" s="368">
        <v>-49767</v>
      </c>
      <c r="G3" s="368">
        <v>-59367</v>
      </c>
      <c r="H3" s="368">
        <v>-58364</v>
      </c>
      <c r="I3" s="368">
        <v>-57479</v>
      </c>
      <c r="J3" s="368">
        <v>-58166</v>
      </c>
      <c r="K3" s="369">
        <v>-68093</v>
      </c>
      <c r="L3" s="369">
        <v>-64931</v>
      </c>
      <c r="M3" s="369">
        <v>-59348</v>
      </c>
      <c r="N3" s="369">
        <v>-48002</v>
      </c>
      <c r="O3" s="430">
        <v>-67574</v>
      </c>
      <c r="P3" s="430">
        <v>-50989</v>
      </c>
    </row>
    <row r="4" spans="1:16" ht="15" customHeight="1">
      <c r="A4" s="80" t="s">
        <v>621</v>
      </c>
      <c r="B4" s="75" t="s">
        <v>622</v>
      </c>
      <c r="C4" s="368"/>
      <c r="D4" s="368">
        <v>0</v>
      </c>
      <c r="E4" s="368">
        <v>0</v>
      </c>
      <c r="F4" s="368">
        <v>0</v>
      </c>
      <c r="G4" s="368">
        <v>0</v>
      </c>
      <c r="H4" s="368">
        <v>0</v>
      </c>
      <c r="I4" s="368">
        <v>0</v>
      </c>
      <c r="J4" s="368">
        <v>0</v>
      </c>
      <c r="K4" s="368">
        <v>0</v>
      </c>
      <c r="L4" s="368">
        <v>0</v>
      </c>
      <c r="M4" s="368">
        <v>0</v>
      </c>
      <c r="N4" s="369">
        <v>-1661</v>
      </c>
      <c r="O4" s="430">
        <v>-2389</v>
      </c>
      <c r="P4" s="430">
        <v>-2366</v>
      </c>
    </row>
    <row r="5" spans="1:16" ht="15" customHeight="1">
      <c r="A5" s="80" t="s">
        <v>229</v>
      </c>
      <c r="B5" s="75" t="s">
        <v>366</v>
      </c>
      <c r="C5" s="368">
        <v>-2480</v>
      </c>
      <c r="D5" s="368">
        <v>-5022</v>
      </c>
      <c r="E5" s="368">
        <v>-2827</v>
      </c>
      <c r="F5" s="368">
        <v>-8401</v>
      </c>
      <c r="G5" s="368">
        <v>-2877</v>
      </c>
      <c r="H5" s="368">
        <v>-4740</v>
      </c>
      <c r="I5" s="368">
        <v>-3271</v>
      </c>
      <c r="J5" s="368">
        <v>-9982</v>
      </c>
      <c r="K5" s="369">
        <v>-2527</v>
      </c>
      <c r="L5" s="369">
        <v>-4323</v>
      </c>
      <c r="M5" s="369">
        <v>-4051</v>
      </c>
      <c r="N5" s="369">
        <v>-8809</v>
      </c>
      <c r="O5" s="430">
        <v>-2388</v>
      </c>
      <c r="P5" s="430">
        <v>-94</v>
      </c>
    </row>
    <row r="6" spans="1:16" ht="15" customHeight="1">
      <c r="A6" s="80" t="s">
        <v>230</v>
      </c>
      <c r="B6" s="75" t="s">
        <v>367</v>
      </c>
      <c r="C6" s="368">
        <v>-8395</v>
      </c>
      <c r="D6" s="368">
        <v>-9900</v>
      </c>
      <c r="E6" s="368">
        <v>-8782</v>
      </c>
      <c r="F6" s="368">
        <v>-12628</v>
      </c>
      <c r="G6" s="368">
        <v>-8299</v>
      </c>
      <c r="H6" s="368">
        <v>-9594</v>
      </c>
      <c r="I6" s="368">
        <v>-9548</v>
      </c>
      <c r="J6" s="368">
        <v>-13044</v>
      </c>
      <c r="K6" s="369">
        <v>-8896</v>
      </c>
      <c r="L6" s="369">
        <v>-9476</v>
      </c>
      <c r="M6" s="369">
        <v>-9990</v>
      </c>
      <c r="N6" s="369">
        <v>-11297</v>
      </c>
      <c r="O6" s="430">
        <v>-8659</v>
      </c>
      <c r="P6" s="430">
        <v>-9083</v>
      </c>
    </row>
    <row r="7" spans="1:16" ht="15" customHeight="1">
      <c r="A7" s="80" t="s">
        <v>231</v>
      </c>
      <c r="B7" s="89" t="s">
        <v>368</v>
      </c>
      <c r="C7" s="368">
        <v>-624</v>
      </c>
      <c r="D7" s="368">
        <v>-620</v>
      </c>
      <c r="E7" s="368">
        <v>-625</v>
      </c>
      <c r="F7" s="368">
        <v>7705</v>
      </c>
      <c r="G7" s="368">
        <v>-579</v>
      </c>
      <c r="H7" s="368">
        <v>16487</v>
      </c>
      <c r="I7" s="368">
        <v>-205</v>
      </c>
      <c r="J7" s="368">
        <v>13428</v>
      </c>
      <c r="K7" s="369">
        <v>-5</v>
      </c>
      <c r="L7" s="369">
        <v>-4</v>
      </c>
      <c r="M7" s="369">
        <v>-115</v>
      </c>
      <c r="N7" s="369">
        <v>7687</v>
      </c>
      <c r="O7" s="430">
        <v>-138</v>
      </c>
      <c r="P7" s="430">
        <v>-412</v>
      </c>
    </row>
    <row r="8" spans="1:16" ht="15" customHeight="1">
      <c r="A8" s="80" t="s">
        <v>233</v>
      </c>
      <c r="B8" s="75" t="s">
        <v>369</v>
      </c>
      <c r="C8" s="368">
        <v>0</v>
      </c>
      <c r="D8" s="368">
        <v>0</v>
      </c>
      <c r="E8" s="368">
        <v>0</v>
      </c>
      <c r="F8" s="368">
        <v>0</v>
      </c>
      <c r="G8" s="368">
        <v>0</v>
      </c>
      <c r="H8" s="368">
        <v>0</v>
      </c>
      <c r="I8" s="368">
        <v>0</v>
      </c>
      <c r="J8" s="368">
        <v>0</v>
      </c>
      <c r="K8" s="369">
        <v>-80000</v>
      </c>
      <c r="L8" s="369">
        <v>-6320</v>
      </c>
      <c r="M8" s="369">
        <v>-1860</v>
      </c>
      <c r="N8" s="369">
        <v>-11630</v>
      </c>
      <c r="O8" s="430">
        <v>-5612</v>
      </c>
      <c r="P8" s="430">
        <v>-5500</v>
      </c>
    </row>
    <row r="9" spans="1:16" s="2" customFormat="1" ht="15" customHeight="1">
      <c r="A9" s="94" t="s">
        <v>361</v>
      </c>
      <c r="B9" s="94" t="s">
        <v>370</v>
      </c>
      <c r="C9" s="194">
        <v>-382787</v>
      </c>
      <c r="D9" s="194">
        <v>-389119</v>
      </c>
      <c r="E9" s="194">
        <v>-391034</v>
      </c>
      <c r="F9" s="194">
        <v>-399677</v>
      </c>
      <c r="G9" s="194">
        <v>-395991</v>
      </c>
      <c r="H9" s="194">
        <v>-392997</v>
      </c>
      <c r="I9" s="194">
        <v>-425761</v>
      </c>
      <c r="J9" s="194">
        <v>-455693</v>
      </c>
      <c r="K9" s="370">
        <v>-524620</v>
      </c>
      <c r="L9" s="370">
        <v>-458137</v>
      </c>
      <c r="M9" s="370">
        <v>-439492</v>
      </c>
      <c r="N9" s="370">
        <v>-447509</v>
      </c>
      <c r="O9" s="431">
        <v>-447663</v>
      </c>
      <c r="P9" s="431">
        <v>-346064</v>
      </c>
    </row>
    <row r="10" spans="1:16" ht="15" customHeight="1">
      <c r="A10" s="81"/>
      <c r="B10" s="74"/>
    </row>
    <row r="11" spans="1:16" ht="15" customHeight="1">
      <c r="A11" s="366"/>
      <c r="B11" s="367"/>
    </row>
    <row r="12" spans="1:16" ht="15" customHeight="1" thickBot="1">
      <c r="A12" s="237" t="s">
        <v>360</v>
      </c>
      <c r="B12" s="237" t="s">
        <v>371</v>
      </c>
      <c r="C12" s="79" t="s">
        <v>115</v>
      </c>
      <c r="D12" s="79" t="s">
        <v>111</v>
      </c>
      <c r="E12" s="79" t="s">
        <v>116</v>
      </c>
      <c r="F12" s="79" t="s">
        <v>117</v>
      </c>
      <c r="G12" s="79" t="s">
        <v>118</v>
      </c>
      <c r="H12" s="79" t="s">
        <v>136</v>
      </c>
      <c r="I12" s="79" t="s">
        <v>137</v>
      </c>
      <c r="J12" s="79" t="s">
        <v>146</v>
      </c>
      <c r="K12" s="79" t="s">
        <v>155</v>
      </c>
      <c r="L12" s="79" t="s">
        <v>574</v>
      </c>
      <c r="M12" s="79" t="s">
        <v>609</v>
      </c>
      <c r="N12" s="79" t="s">
        <v>618</v>
      </c>
      <c r="O12" s="429" t="s">
        <v>658</v>
      </c>
      <c r="P12" s="429" t="s">
        <v>662</v>
      </c>
    </row>
    <row r="13" spans="1:16" ht="15" customHeight="1">
      <c r="A13" s="80" t="s">
        <v>234</v>
      </c>
      <c r="B13" s="75" t="s">
        <v>377</v>
      </c>
      <c r="C13" s="76">
        <v>-12876</v>
      </c>
      <c r="D13" s="76">
        <v>-11748</v>
      </c>
      <c r="E13" s="76">
        <v>-14672</v>
      </c>
      <c r="F13" s="76">
        <v>-13615</v>
      </c>
      <c r="G13" s="76">
        <v>-12855</v>
      </c>
      <c r="H13" s="76">
        <v>-20043</v>
      </c>
      <c r="I13" s="76">
        <v>-15324</v>
      </c>
      <c r="J13" s="76">
        <v>-16474</v>
      </c>
      <c r="K13" s="262">
        <v>-15747</v>
      </c>
      <c r="L13" s="262">
        <v>-15742</v>
      </c>
      <c r="M13" s="262">
        <v>-14422</v>
      </c>
      <c r="N13" s="262">
        <v>-20634</v>
      </c>
      <c r="O13" s="435">
        <v>-17218</v>
      </c>
      <c r="P13" s="435">
        <v>-16581</v>
      </c>
    </row>
    <row r="14" spans="1:16" ht="15" customHeight="1">
      <c r="A14" s="80" t="s">
        <v>235</v>
      </c>
      <c r="B14" s="75" t="s">
        <v>378</v>
      </c>
      <c r="C14" s="76">
        <v>-54010</v>
      </c>
      <c r="D14" s="76">
        <v>-54373</v>
      </c>
      <c r="E14" s="76">
        <v>-54775</v>
      </c>
      <c r="F14" s="76">
        <v>-49889</v>
      </c>
      <c r="G14" s="76">
        <v>-60331</v>
      </c>
      <c r="H14" s="76">
        <v>-80520</v>
      </c>
      <c r="I14" s="76">
        <v>-75179</v>
      </c>
      <c r="J14" s="76">
        <v>-28406</v>
      </c>
      <c r="K14" s="262">
        <v>-77507</v>
      </c>
      <c r="L14" s="262">
        <v>-78060</v>
      </c>
      <c r="M14" s="262">
        <v>-80745</v>
      </c>
      <c r="N14" s="262">
        <v>-72028</v>
      </c>
      <c r="O14" s="435">
        <v>-82364</v>
      </c>
      <c r="P14" s="435">
        <v>-84587</v>
      </c>
    </row>
    <row r="15" spans="1:16" ht="15" customHeight="1">
      <c r="A15" s="80" t="s">
        <v>236</v>
      </c>
      <c r="B15" s="75" t="s">
        <v>639</v>
      </c>
      <c r="C15" s="76">
        <v>-13314</v>
      </c>
      <c r="D15" s="76">
        <v>-11378</v>
      </c>
      <c r="E15" s="76">
        <v>-13908</v>
      </c>
      <c r="F15" s="76">
        <v>-26974</v>
      </c>
      <c r="G15" s="76">
        <v>-18862</v>
      </c>
      <c r="H15" s="76">
        <v>-23433</v>
      </c>
      <c r="I15" s="76">
        <v>-20063</v>
      </c>
      <c r="J15" s="76">
        <v>-27315</v>
      </c>
      <c r="K15" s="262">
        <v>-14522</v>
      </c>
      <c r="L15" s="262">
        <v>-21059</v>
      </c>
      <c r="M15" s="262">
        <v>-22522</v>
      </c>
      <c r="N15" s="262">
        <v>-14322</v>
      </c>
      <c r="O15" s="435">
        <v>-15713</v>
      </c>
      <c r="P15" s="435">
        <v>-20785</v>
      </c>
    </row>
    <row r="16" spans="1:16" ht="15" customHeight="1">
      <c r="A16" s="80" t="s">
        <v>237</v>
      </c>
      <c r="B16" s="75" t="s">
        <v>379</v>
      </c>
      <c r="C16" s="76">
        <v>-8126</v>
      </c>
      <c r="D16" s="76">
        <v>-8131</v>
      </c>
      <c r="E16" s="76">
        <v>-7509</v>
      </c>
      <c r="F16" s="76">
        <v>-9821</v>
      </c>
      <c r="G16" s="76">
        <v>-8507</v>
      </c>
      <c r="H16" s="76">
        <v>-9020</v>
      </c>
      <c r="I16" s="76">
        <v>-7254</v>
      </c>
      <c r="J16" s="76">
        <v>-12496</v>
      </c>
      <c r="K16" s="262">
        <v>-9635</v>
      </c>
      <c r="L16" s="262">
        <v>-10536</v>
      </c>
      <c r="M16" s="262">
        <v>-10717</v>
      </c>
      <c r="N16" s="262">
        <v>-8258</v>
      </c>
      <c r="O16" s="435">
        <v>-9171</v>
      </c>
      <c r="P16" s="435">
        <v>-11399</v>
      </c>
    </row>
    <row r="17" spans="1:17" ht="15" customHeight="1">
      <c r="A17" s="80" t="s">
        <v>238</v>
      </c>
      <c r="B17" s="75" t="s">
        <v>380</v>
      </c>
      <c r="C17" s="76">
        <v>-3587</v>
      </c>
      <c r="D17" s="76">
        <v>-3087</v>
      </c>
      <c r="E17" s="76">
        <v>-3900</v>
      </c>
      <c r="F17" s="76">
        <v>-3563</v>
      </c>
      <c r="G17" s="76">
        <v>-10808</v>
      </c>
      <c r="H17" s="76">
        <v>-7629</v>
      </c>
      <c r="I17" s="76">
        <v>-7325</v>
      </c>
      <c r="J17" s="76">
        <v>1587</v>
      </c>
      <c r="K17" s="262">
        <v>-958</v>
      </c>
      <c r="L17" s="262">
        <v>-4770</v>
      </c>
      <c r="M17" s="262">
        <v>-6920</v>
      </c>
      <c r="N17" s="262">
        <v>-1948</v>
      </c>
      <c r="O17" s="435">
        <v>-3114</v>
      </c>
      <c r="P17" s="435">
        <v>-1153</v>
      </c>
    </row>
    <row r="18" spans="1:17" ht="15" customHeight="1">
      <c r="A18" s="80" t="s">
        <v>372</v>
      </c>
      <c r="B18" s="75" t="s">
        <v>381</v>
      </c>
      <c r="C18" s="76">
        <v>-20821</v>
      </c>
      <c r="D18" s="76">
        <v>-20231</v>
      </c>
      <c r="E18" s="76">
        <v>-23224</v>
      </c>
      <c r="F18" s="76">
        <v>-40340</v>
      </c>
      <c r="G18" s="76">
        <v>-36102</v>
      </c>
      <c r="H18" s="76">
        <v>-37999</v>
      </c>
      <c r="I18" s="76">
        <v>-31530</v>
      </c>
      <c r="J18" s="76">
        <v>-47374</v>
      </c>
      <c r="K18" s="262">
        <v>-40571</v>
      </c>
      <c r="L18" s="262">
        <v>-45574</v>
      </c>
      <c r="M18" s="262">
        <v>-41814</v>
      </c>
      <c r="N18" s="262">
        <v>-36375</v>
      </c>
      <c r="O18" s="435">
        <v>-39040</v>
      </c>
      <c r="P18" s="435">
        <v>-34056</v>
      </c>
    </row>
    <row r="19" spans="1:17" ht="15" customHeight="1">
      <c r="A19" s="80" t="s">
        <v>586</v>
      </c>
      <c r="B19" s="75" t="s">
        <v>382</v>
      </c>
      <c r="C19" s="76">
        <v>-6765</v>
      </c>
      <c r="D19" s="76">
        <v>-7098</v>
      </c>
      <c r="E19" s="76">
        <v>-7602</v>
      </c>
      <c r="F19" s="76">
        <v>-3821</v>
      </c>
      <c r="G19" s="76">
        <v>-7083</v>
      </c>
      <c r="H19" s="76">
        <v>-7698</v>
      </c>
      <c r="I19" s="76">
        <v>-6726</v>
      </c>
      <c r="J19" s="76">
        <v>-5849</v>
      </c>
      <c r="K19" s="262">
        <v>-7380</v>
      </c>
      <c r="L19" s="262">
        <v>-7650</v>
      </c>
      <c r="M19" s="262">
        <v>-7514</v>
      </c>
      <c r="N19" s="262">
        <v>-3184</v>
      </c>
      <c r="O19" s="435">
        <v>-5693</v>
      </c>
      <c r="P19" s="435">
        <v>-6815</v>
      </c>
    </row>
    <row r="20" spans="1:17" s="73" customFormat="1" ht="15" customHeight="1">
      <c r="A20" s="80" t="s">
        <v>373</v>
      </c>
      <c r="B20" s="247" t="s">
        <v>383</v>
      </c>
      <c r="C20" s="88">
        <v>-86295</v>
      </c>
      <c r="D20" s="88">
        <v>-87668</v>
      </c>
      <c r="E20" s="88">
        <v>-81112</v>
      </c>
      <c r="F20" s="88">
        <v>-93215</v>
      </c>
      <c r="G20" s="88">
        <v>-84167</v>
      </c>
      <c r="H20" s="88">
        <v>-84204</v>
      </c>
      <c r="I20" s="88">
        <v>-84653</v>
      </c>
      <c r="J20" s="88">
        <v>-93181</v>
      </c>
      <c r="K20" s="262">
        <v>-49625</v>
      </c>
      <c r="L20" s="262">
        <v>-34252</v>
      </c>
      <c r="M20" s="262">
        <v>-32849</v>
      </c>
      <c r="N20" s="262">
        <v>-12117</v>
      </c>
      <c r="O20" s="435">
        <v>-30257</v>
      </c>
      <c r="P20" s="435">
        <v>-38078</v>
      </c>
    </row>
    <row r="21" spans="1:17" ht="30" customHeight="1">
      <c r="A21" s="371" t="s">
        <v>239</v>
      </c>
      <c r="B21" s="89" t="s">
        <v>384</v>
      </c>
      <c r="C21" s="368">
        <v>-105152</v>
      </c>
      <c r="D21" s="368">
        <v>-70153</v>
      </c>
      <c r="E21" s="368">
        <v>-24541</v>
      </c>
      <c r="F21" s="368">
        <v>-24322</v>
      </c>
      <c r="G21" s="368">
        <v>-163630</v>
      </c>
      <c r="H21" s="368">
        <v>-3351</v>
      </c>
      <c r="I21" s="368">
        <v>-24742</v>
      </c>
      <c r="J21" s="368">
        <v>-28093</v>
      </c>
      <c r="K21" s="369">
        <v>-227995</v>
      </c>
      <c r="L21" s="369">
        <v>-29111</v>
      </c>
      <c r="M21" s="369">
        <v>-28041</v>
      </c>
      <c r="N21" s="369">
        <v>-26053</v>
      </c>
      <c r="O21" s="430">
        <v>-294897</v>
      </c>
      <c r="P21" s="430">
        <v>-44432</v>
      </c>
    </row>
    <row r="22" spans="1:17" ht="15" customHeight="1">
      <c r="A22" s="80" t="s">
        <v>240</v>
      </c>
      <c r="B22" s="75" t="s">
        <v>385</v>
      </c>
      <c r="C22" s="76">
        <v>-30598</v>
      </c>
      <c r="D22" s="76">
        <v>-32056</v>
      </c>
      <c r="E22" s="76">
        <v>-25584</v>
      </c>
      <c r="F22" s="76">
        <v>-45668</v>
      </c>
      <c r="G22" s="76">
        <v>-25464</v>
      </c>
      <c r="H22" s="76">
        <v>-43050</v>
      </c>
      <c r="I22" s="76">
        <v>-59360</v>
      </c>
      <c r="J22" s="76">
        <v>-61444</v>
      </c>
      <c r="K22" s="262">
        <v>-34702</v>
      </c>
      <c r="L22" s="262">
        <v>-43143</v>
      </c>
      <c r="M22" s="262">
        <v>-40751</v>
      </c>
      <c r="N22" s="262">
        <v>-65730</v>
      </c>
      <c r="O22" s="435">
        <v>-25493</v>
      </c>
      <c r="P22" s="435">
        <v>-18615</v>
      </c>
    </row>
    <row r="23" spans="1:17" ht="15" customHeight="1">
      <c r="A23" s="80" t="s">
        <v>374</v>
      </c>
      <c r="B23" s="75" t="s">
        <v>386</v>
      </c>
      <c r="C23" s="76">
        <v>-16399</v>
      </c>
      <c r="D23" s="76">
        <v>-16733</v>
      </c>
      <c r="E23" s="76">
        <v>-16052</v>
      </c>
      <c r="F23" s="76">
        <v>-18172</v>
      </c>
      <c r="G23" s="76">
        <v>-15241</v>
      </c>
      <c r="H23" s="76">
        <v>-16955</v>
      </c>
      <c r="I23" s="76">
        <v>-17067</v>
      </c>
      <c r="J23" s="76">
        <v>-22200</v>
      </c>
      <c r="K23" s="262">
        <v>-19188</v>
      </c>
      <c r="L23" s="262">
        <v>-14261</v>
      </c>
      <c r="M23" s="262">
        <v>-19287</v>
      </c>
      <c r="N23" s="262">
        <v>-14252</v>
      </c>
      <c r="O23" s="435">
        <v>-13939</v>
      </c>
      <c r="P23" s="435">
        <v>-14580</v>
      </c>
    </row>
    <row r="24" spans="1:17" ht="15" customHeight="1">
      <c r="A24" s="80" t="s">
        <v>241</v>
      </c>
      <c r="B24" s="75" t="s">
        <v>387</v>
      </c>
      <c r="C24" s="76">
        <v>-3609</v>
      </c>
      <c r="D24" s="76">
        <v>-3721</v>
      </c>
      <c r="E24" s="76">
        <v>-3764</v>
      </c>
      <c r="F24" s="76">
        <v>-1364</v>
      </c>
      <c r="G24" s="76">
        <v>-3562</v>
      </c>
      <c r="H24" s="76">
        <v>-3482</v>
      </c>
      <c r="I24" s="76">
        <v>-3492</v>
      </c>
      <c r="J24" s="76">
        <v>87</v>
      </c>
      <c r="K24" s="262">
        <v>-3320</v>
      </c>
      <c r="L24" s="262">
        <v>-3128</v>
      </c>
      <c r="M24" s="262">
        <v>-2985</v>
      </c>
      <c r="N24" s="262">
        <v>262</v>
      </c>
      <c r="O24" s="435">
        <v>-2877</v>
      </c>
      <c r="P24" s="435">
        <v>-2752</v>
      </c>
    </row>
    <row r="25" spans="1:17" ht="15" customHeight="1">
      <c r="A25" s="82" t="s">
        <v>375</v>
      </c>
      <c r="B25" s="77" t="s">
        <v>388</v>
      </c>
      <c r="C25" s="76">
        <v>-7501</v>
      </c>
      <c r="D25" s="76">
        <v>-6286</v>
      </c>
      <c r="E25" s="76">
        <v>-6667</v>
      </c>
      <c r="F25" s="76">
        <v>-8026</v>
      </c>
      <c r="G25" s="76">
        <v>-7172</v>
      </c>
      <c r="H25" s="76">
        <v>-8347</v>
      </c>
      <c r="I25" s="76">
        <v>-7630</v>
      </c>
      <c r="J25" s="76">
        <v>-7888</v>
      </c>
      <c r="K25" s="262">
        <v>-8888</v>
      </c>
      <c r="L25" s="262">
        <v>-9065</v>
      </c>
      <c r="M25" s="262">
        <v>-8897</v>
      </c>
      <c r="N25" s="262">
        <v>-8841</v>
      </c>
      <c r="O25" s="435">
        <v>-6186</v>
      </c>
      <c r="P25" s="435">
        <v>-6213</v>
      </c>
    </row>
    <row r="26" spans="1:17" ht="15" customHeight="1">
      <c r="A26" s="82" t="s">
        <v>376</v>
      </c>
      <c r="B26" s="77" t="s">
        <v>389</v>
      </c>
      <c r="C26" s="76">
        <v>-6104</v>
      </c>
      <c r="D26" s="76">
        <v>-5833</v>
      </c>
      <c r="E26" s="76">
        <v>-6904</v>
      </c>
      <c r="F26" s="76">
        <v>-8439</v>
      </c>
      <c r="G26" s="76">
        <v>-6192</v>
      </c>
      <c r="H26" s="76">
        <v>-5445</v>
      </c>
      <c r="I26" s="76">
        <v>-8149</v>
      </c>
      <c r="J26" s="76">
        <v>-12923</v>
      </c>
      <c r="K26" s="262">
        <v>-7921</v>
      </c>
      <c r="L26" s="262">
        <v>-5231</v>
      </c>
      <c r="M26" s="262">
        <v>-7552</v>
      </c>
      <c r="N26" s="262">
        <v>-6576</v>
      </c>
      <c r="O26" s="435">
        <v>-5723</v>
      </c>
      <c r="P26" s="435">
        <v>-5575</v>
      </c>
    </row>
    <row r="27" spans="1:17" s="73" customFormat="1" ht="15" customHeight="1">
      <c r="A27" s="82" t="s">
        <v>275</v>
      </c>
      <c r="B27" s="87" t="s">
        <v>300</v>
      </c>
      <c r="C27" s="88">
        <v>-5766</v>
      </c>
      <c r="D27" s="88">
        <v>-6472</v>
      </c>
      <c r="E27" s="88">
        <v>-5118</v>
      </c>
      <c r="F27" s="88">
        <v>-8363</v>
      </c>
      <c r="G27" s="88">
        <v>-6487</v>
      </c>
      <c r="H27" s="88">
        <v>-7240</v>
      </c>
      <c r="I27" s="88">
        <v>-6199</v>
      </c>
      <c r="J27" s="88">
        <v>-10775</v>
      </c>
      <c r="K27" s="262">
        <v>-3940</v>
      </c>
      <c r="L27" s="262">
        <v>-8477</v>
      </c>
      <c r="M27" s="262">
        <v>-7692</v>
      </c>
      <c r="N27" s="262">
        <v>-11418</v>
      </c>
      <c r="O27" s="435">
        <v>-6292</v>
      </c>
      <c r="P27" s="435">
        <v>-2864</v>
      </c>
    </row>
    <row r="28" spans="1:17" ht="15" customHeight="1">
      <c r="A28" s="80" t="s">
        <v>243</v>
      </c>
      <c r="B28" s="75" t="s">
        <v>390</v>
      </c>
      <c r="C28" s="76">
        <v>0</v>
      </c>
      <c r="D28" s="76">
        <v>0</v>
      </c>
      <c r="E28" s="76">
        <v>0</v>
      </c>
      <c r="F28" s="76">
        <v>0</v>
      </c>
      <c r="G28" s="76">
        <v>0</v>
      </c>
      <c r="H28" s="76">
        <v>0</v>
      </c>
      <c r="I28" s="76">
        <v>0</v>
      </c>
      <c r="J28" s="76">
        <v>0</v>
      </c>
      <c r="K28" s="262">
        <v>-1951</v>
      </c>
      <c r="L28" s="262">
        <v>-9568</v>
      </c>
      <c r="M28" s="262">
        <v>-4614</v>
      </c>
      <c r="N28" s="262">
        <v>-4542</v>
      </c>
      <c r="O28" s="432">
        <v>-3351</v>
      </c>
      <c r="P28" s="432">
        <v>-3029</v>
      </c>
    </row>
    <row r="29" spans="1:17" ht="15" customHeight="1">
      <c r="A29" s="272" t="s">
        <v>587</v>
      </c>
      <c r="B29" s="75" t="s">
        <v>588</v>
      </c>
      <c r="C29" s="76"/>
      <c r="D29" s="76"/>
      <c r="E29" s="76"/>
      <c r="F29" s="76"/>
      <c r="G29" s="76"/>
      <c r="H29" s="76"/>
      <c r="I29" s="76"/>
      <c r="J29" s="76"/>
      <c r="K29" s="262">
        <v>-8389</v>
      </c>
      <c r="L29" s="262">
        <v>-15437</v>
      </c>
      <c r="M29" s="262">
        <v>-12397</v>
      </c>
      <c r="N29" s="262">
        <v>-13436</v>
      </c>
      <c r="O29" s="435">
        <v>-12693</v>
      </c>
      <c r="P29" s="435">
        <v>-9437</v>
      </c>
    </row>
    <row r="30" spans="1:17" ht="15" customHeight="1">
      <c r="A30" s="269"/>
      <c r="B30" s="270"/>
      <c r="C30" s="271"/>
      <c r="D30" s="271"/>
      <c r="E30" s="271"/>
      <c r="F30" s="271"/>
      <c r="G30" s="271"/>
      <c r="H30" s="271"/>
      <c r="I30" s="271"/>
      <c r="J30" s="271"/>
      <c r="K30" s="265"/>
      <c r="L30" s="265"/>
      <c r="M30" s="265"/>
      <c r="N30" s="265"/>
      <c r="O30" s="433"/>
      <c r="P30" s="433"/>
    </row>
    <row r="31" spans="1:17" s="2" customFormat="1" ht="15.75">
      <c r="A31" s="94" t="s">
        <v>362</v>
      </c>
      <c r="B31" s="94" t="s">
        <v>640</v>
      </c>
      <c r="C31" s="260">
        <v>-380923</v>
      </c>
      <c r="D31" s="260">
        <v>-344968</v>
      </c>
      <c r="E31" s="260">
        <v>-295332</v>
      </c>
      <c r="F31" s="260">
        <v>-355592</v>
      </c>
      <c r="G31" s="260">
        <v>-466463</v>
      </c>
      <c r="H31" s="260">
        <v>-358416</v>
      </c>
      <c r="I31" s="260">
        <v>-374693</v>
      </c>
      <c r="J31" s="260">
        <v>-372744</v>
      </c>
      <c r="K31" s="264">
        <v>-532239</v>
      </c>
      <c r="L31" s="264">
        <v>-355064</v>
      </c>
      <c r="M31" s="264">
        <v>-349719</v>
      </c>
      <c r="N31" s="264">
        <v>-319452</v>
      </c>
      <c r="O31" s="434">
        <v>-574021</v>
      </c>
      <c r="P31" s="434">
        <v>-320951</v>
      </c>
      <c r="Q31" s="442"/>
    </row>
    <row r="32" spans="1:17" s="96" customFormat="1">
      <c r="K32" s="263"/>
      <c r="L32" s="273"/>
      <c r="M32" s="273"/>
      <c r="N32" s="273"/>
      <c r="O32" s="438"/>
      <c r="P32" s="438"/>
    </row>
    <row r="33" spans="1:18">
      <c r="A33" s="259" t="s">
        <v>575</v>
      </c>
      <c r="B33" s="259" t="s">
        <v>576</v>
      </c>
      <c r="C33" s="260">
        <v>-101987</v>
      </c>
      <c r="D33" s="260">
        <v>-66974</v>
      </c>
      <c r="E33" s="260">
        <v>-21058</v>
      </c>
      <c r="F33" s="260">
        <v>-20942</v>
      </c>
      <c r="G33" s="260">
        <v>-160255</v>
      </c>
      <c r="H33" s="260">
        <v>34</v>
      </c>
      <c r="I33" s="260">
        <v>-21086</v>
      </c>
      <c r="J33" s="260">
        <v>-21506</v>
      </c>
      <c r="K33" s="264">
        <v>-220604</v>
      </c>
      <c r="L33" s="264">
        <v>-20746</v>
      </c>
      <c r="M33" s="264">
        <v>-20802</v>
      </c>
      <c r="N33" s="264">
        <v>-20607</v>
      </c>
      <c r="O33" s="434">
        <v>-287624</v>
      </c>
      <c r="P33" s="434">
        <v>-40392</v>
      </c>
      <c r="R33" s="443"/>
    </row>
    <row r="34" spans="1:18">
      <c r="A34" s="261" t="s">
        <v>577</v>
      </c>
      <c r="B34" s="261" t="s">
        <v>578</v>
      </c>
      <c r="C34" s="88">
        <v>-77117</v>
      </c>
      <c r="D34" s="88">
        <v>-49836</v>
      </c>
      <c r="E34" s="88">
        <v>0</v>
      </c>
      <c r="F34" s="88">
        <v>0</v>
      </c>
      <c r="G34" s="88">
        <v>-132329</v>
      </c>
      <c r="H34" s="88">
        <v>27797</v>
      </c>
      <c r="I34" s="88">
        <v>7500</v>
      </c>
      <c r="J34" s="88">
        <v>7500</v>
      </c>
      <c r="K34" s="262">
        <v>-199304</v>
      </c>
      <c r="L34" s="282">
        <v>0</v>
      </c>
      <c r="M34" s="282">
        <v>-9</v>
      </c>
      <c r="N34" s="282">
        <v>0</v>
      </c>
      <c r="O34" s="437">
        <v>-247990</v>
      </c>
      <c r="P34" s="437">
        <v>792</v>
      </c>
      <c r="Q34" s="436"/>
      <c r="R34" s="443"/>
    </row>
    <row r="35" spans="1:18">
      <c r="A35" s="261" t="s">
        <v>579</v>
      </c>
      <c r="B35" s="261" t="s">
        <v>580</v>
      </c>
      <c r="C35" s="88">
        <v>-24870</v>
      </c>
      <c r="D35" s="88">
        <v>-17138</v>
      </c>
      <c r="E35" s="88">
        <v>-21058</v>
      </c>
      <c r="F35" s="88">
        <v>-20942</v>
      </c>
      <c r="G35" s="88">
        <v>-27926</v>
      </c>
      <c r="H35" s="88">
        <v>-27763</v>
      </c>
      <c r="I35" s="88">
        <v>-28586</v>
      </c>
      <c r="J35" s="88">
        <v>-29006</v>
      </c>
      <c r="K35" s="262">
        <v>-21300</v>
      </c>
      <c r="L35" s="262">
        <v>-20746</v>
      </c>
      <c r="M35" s="262">
        <v>-20793</v>
      </c>
      <c r="N35" s="262">
        <v>-20607</v>
      </c>
      <c r="O35" s="432">
        <v>-39634</v>
      </c>
      <c r="P35" s="437">
        <v>-41184</v>
      </c>
      <c r="R35" s="443"/>
    </row>
    <row r="36" spans="1:18">
      <c r="C36" s="6"/>
      <c r="D36" s="6"/>
      <c r="E36" s="6"/>
      <c r="F36" s="6"/>
      <c r="G36" s="6"/>
      <c r="H36" s="6"/>
      <c r="I36" s="6"/>
      <c r="J36" s="6"/>
      <c r="K36" s="6"/>
      <c r="L36" s="6"/>
      <c r="M36" s="6"/>
      <c r="N36" s="6"/>
      <c r="O36" s="428"/>
      <c r="P36" s="428"/>
    </row>
    <row r="37" spans="1:18">
      <c r="C37" s="6"/>
      <c r="D37" s="6"/>
      <c r="E37" s="6"/>
      <c r="F37" s="6"/>
      <c r="G37" s="6"/>
      <c r="H37" s="6"/>
      <c r="I37" s="6"/>
      <c r="J37" s="6"/>
      <c r="K37" s="6"/>
      <c r="L37" s="6"/>
      <c r="M37" s="6"/>
      <c r="N37" s="6"/>
      <c r="O37" s="428"/>
      <c r="P37" s="428"/>
    </row>
    <row r="38" spans="1:18">
      <c r="O38" s="436"/>
      <c r="P38" s="436"/>
    </row>
  </sheetData>
  <customSheetViews>
    <customSheetView guid="{8C910BC3-505E-4F07-BE1B-E6A1737C2DE9}" fitToPage="1" topLeftCell="B1">
      <selection activeCell="F37" sqref="F3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9AF4A83C-CF57-4B40-8A74-6A0EA6C2FE5C}" scale="70" fitToPage="1" showRuler="0">
      <pane xSplit="2" topLeftCell="C1" activePane="topRight" state="frozen"/>
      <selection pane="topRight" activeCell="S6" sqref="S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2"/>
      <headerFooter alignWithMargins="0"/>
    </customSheetView>
    <customSheetView guid="{8DA78CF1-615A-4626-9893-6751995631A4}" scale="70" showGridLines="0" fitToPage="1" showRuler="0" topLeftCell="A10">
      <pane xSplit="1" topLeftCell="N1" activePane="topRight" state="frozen"/>
      <selection pane="topRight" activeCell="V17" sqref="V1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4"/>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5"/>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6"/>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s>
  <pageMargins left="0.75" right="0.75" top="1" bottom="1" header="0.5" footer="0.5"/>
  <pageSetup paperSize="9" scale="36" orientation="portrait" r:id="rId9"/>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0"/>
  <sheetViews>
    <sheetView zoomScaleNormal="82" workbookViewId="0">
      <selection activeCell="B14" sqref="B14"/>
    </sheetView>
  </sheetViews>
  <sheetFormatPr defaultColWidth="9.140625" defaultRowHeight="15"/>
  <cols>
    <col min="1" max="1" width="50.85546875" style="91" customWidth="1"/>
    <col min="2" max="2" width="53.85546875" style="91" customWidth="1"/>
    <col min="3" max="3" width="13.42578125" style="91" customWidth="1"/>
    <col min="4" max="4" width="13.42578125" style="3" customWidth="1"/>
    <col min="5" max="5" width="12" style="3" customWidth="1"/>
    <col min="6" max="6" width="13.5703125" style="3" customWidth="1"/>
    <col min="7" max="16" width="13.42578125" style="3" customWidth="1"/>
    <col min="17" max="17" width="12.5703125" style="3" customWidth="1"/>
    <col min="18" max="18" width="11.5703125" style="3" customWidth="1"/>
    <col min="19" max="21" width="12.42578125" style="3" customWidth="1"/>
    <col min="22" max="22" width="12.140625" style="3" customWidth="1"/>
    <col min="23" max="25" width="10.140625" style="3" bestFit="1" customWidth="1"/>
    <col min="26" max="16384" width="9.140625" style="3"/>
  </cols>
  <sheetData>
    <row r="2" spans="1:25" s="91" customFormat="1" ht="15.75" thickBot="1">
      <c r="A2" s="31" t="s">
        <v>6</v>
      </c>
      <c r="B2" s="31" t="s">
        <v>93</v>
      </c>
      <c r="C2" s="36" t="s">
        <v>189</v>
      </c>
      <c r="D2" s="36" t="s">
        <v>190</v>
      </c>
      <c r="E2" s="36" t="s">
        <v>191</v>
      </c>
      <c r="F2" s="36" t="s">
        <v>192</v>
      </c>
      <c r="G2" s="36" t="s">
        <v>193</v>
      </c>
      <c r="H2" s="36" t="s">
        <v>194</v>
      </c>
      <c r="I2" s="36" t="s">
        <v>195</v>
      </c>
      <c r="J2" s="36" t="s">
        <v>196</v>
      </c>
      <c r="K2" s="40" t="s">
        <v>197</v>
      </c>
      <c r="L2" s="40" t="s">
        <v>198</v>
      </c>
      <c r="M2" s="40" t="s">
        <v>609</v>
      </c>
      <c r="N2" s="40" t="s">
        <v>618</v>
      </c>
      <c r="O2" s="40" t="s">
        <v>658</v>
      </c>
      <c r="P2" s="40" t="s">
        <v>662</v>
      </c>
      <c r="Q2" s="92"/>
      <c r="R2" s="92"/>
      <c r="S2" s="92"/>
      <c r="T2" s="92"/>
      <c r="U2" s="92"/>
      <c r="V2" s="92"/>
      <c r="W2" s="92"/>
      <c r="X2" s="92"/>
      <c r="Y2" s="92"/>
    </row>
    <row r="3" spans="1:25">
      <c r="A3" s="32" t="s">
        <v>404</v>
      </c>
      <c r="B3" s="32" t="s">
        <v>659</v>
      </c>
      <c r="C3" s="37">
        <v>652629</v>
      </c>
      <c r="D3" s="37">
        <v>157513</v>
      </c>
      <c r="E3" s="37">
        <v>137149</v>
      </c>
      <c r="F3" s="37">
        <v>523067</v>
      </c>
      <c r="G3" s="37">
        <v>-42006</v>
      </c>
      <c r="H3" s="37">
        <v>-423412</v>
      </c>
      <c r="I3" s="37">
        <v>80585</v>
      </c>
      <c r="J3" s="37">
        <v>-110460</v>
      </c>
      <c r="K3" s="42">
        <v>-41134</v>
      </c>
      <c r="L3" s="42">
        <v>49772</v>
      </c>
      <c r="M3" s="42">
        <v>-350017</v>
      </c>
      <c r="N3" s="42">
        <v>223476</v>
      </c>
      <c r="O3" s="42">
        <v>-657220</v>
      </c>
      <c r="P3" s="42">
        <v>223097</v>
      </c>
    </row>
    <row r="4" spans="1:25" ht="23.45" customHeight="1">
      <c r="A4" s="33" t="s">
        <v>405</v>
      </c>
      <c r="B4" s="183" t="s">
        <v>656</v>
      </c>
      <c r="C4" s="38">
        <v>-600646</v>
      </c>
      <c r="D4" s="38">
        <v>-117690</v>
      </c>
      <c r="E4" s="38">
        <v>-83258</v>
      </c>
      <c r="F4" s="38">
        <v>-472051</v>
      </c>
      <c r="G4" s="38">
        <v>63132</v>
      </c>
      <c r="H4" s="38">
        <v>473695</v>
      </c>
      <c r="I4" s="38">
        <v>-37102</v>
      </c>
      <c r="J4" s="38">
        <v>145721</v>
      </c>
      <c r="K4" s="42">
        <v>84620</v>
      </c>
      <c r="L4" s="42">
        <v>-10964</v>
      </c>
      <c r="M4" s="42">
        <v>409450</v>
      </c>
      <c r="N4" s="42">
        <v>-153696</v>
      </c>
      <c r="O4" s="42">
        <v>685364</v>
      </c>
      <c r="P4" s="42">
        <v>-174682</v>
      </c>
    </row>
    <row r="5" spans="1:25" ht="15" customHeight="1">
      <c r="A5" s="33" t="s">
        <v>406</v>
      </c>
      <c r="B5" s="183" t="s">
        <v>407</v>
      </c>
      <c r="C5" s="38">
        <v>3356</v>
      </c>
      <c r="D5" s="38">
        <v>697</v>
      </c>
      <c r="E5" s="38">
        <v>2583</v>
      </c>
      <c r="F5" s="38">
        <v>-2371</v>
      </c>
      <c r="G5" s="38" t="s">
        <v>536</v>
      </c>
      <c r="H5" s="38" t="s">
        <v>536</v>
      </c>
      <c r="I5" s="38" t="s">
        <v>536</v>
      </c>
      <c r="J5" s="38" t="s">
        <v>536</v>
      </c>
      <c r="K5" s="42" t="s">
        <v>536</v>
      </c>
      <c r="L5" s="42" t="s">
        <v>536</v>
      </c>
      <c r="M5" s="42" t="s">
        <v>536</v>
      </c>
      <c r="N5" s="42">
        <v>0</v>
      </c>
      <c r="O5" s="42">
        <v>0</v>
      </c>
      <c r="P5" s="42">
        <v>0</v>
      </c>
    </row>
    <row r="6" spans="1:25">
      <c r="A6" s="33" t="s">
        <v>408</v>
      </c>
      <c r="B6" s="183" t="s">
        <v>409</v>
      </c>
      <c r="C6" s="38">
        <v>519</v>
      </c>
      <c r="D6" s="38">
        <v>-4292</v>
      </c>
      <c r="E6" s="38">
        <v>-907</v>
      </c>
      <c r="F6" s="38">
        <v>-1324</v>
      </c>
      <c r="G6" s="38" t="s">
        <v>536</v>
      </c>
      <c r="H6" s="38" t="s">
        <v>536</v>
      </c>
      <c r="I6" s="38" t="s">
        <v>536</v>
      </c>
      <c r="J6" s="38" t="s">
        <v>536</v>
      </c>
      <c r="K6" s="42" t="s">
        <v>536</v>
      </c>
      <c r="L6" s="42" t="s">
        <v>536</v>
      </c>
      <c r="M6" s="42" t="s">
        <v>536</v>
      </c>
      <c r="N6" s="42">
        <v>0</v>
      </c>
      <c r="O6" s="42">
        <v>0</v>
      </c>
      <c r="P6" s="42">
        <v>0</v>
      </c>
    </row>
    <row r="7" spans="1:25" ht="30" customHeight="1">
      <c r="A7" s="33" t="s">
        <v>410</v>
      </c>
      <c r="B7" s="33" t="s">
        <v>411</v>
      </c>
      <c r="C7" s="38">
        <v>0</v>
      </c>
      <c r="D7" s="38">
        <v>0</v>
      </c>
      <c r="E7" s="38">
        <v>0</v>
      </c>
      <c r="F7" s="38">
        <v>0</v>
      </c>
      <c r="G7" s="38">
        <v>-3002</v>
      </c>
      <c r="H7" s="38">
        <v>-18</v>
      </c>
      <c r="I7" s="38">
        <v>-2041</v>
      </c>
      <c r="J7" s="38">
        <v>1387</v>
      </c>
      <c r="K7" s="42">
        <v>969</v>
      </c>
      <c r="L7" s="42">
        <v>-3102</v>
      </c>
      <c r="M7" s="42">
        <v>-4231</v>
      </c>
      <c r="N7" s="42">
        <v>-587</v>
      </c>
      <c r="O7" s="42">
        <v>-12775</v>
      </c>
      <c r="P7" s="42">
        <v>3422</v>
      </c>
    </row>
    <row r="8" spans="1:25" ht="30" customHeight="1">
      <c r="A8" s="33" t="s">
        <v>412</v>
      </c>
      <c r="B8" s="33" t="s">
        <v>641</v>
      </c>
      <c r="C8" s="38">
        <v>0</v>
      </c>
      <c r="D8" s="38">
        <v>0</v>
      </c>
      <c r="E8" s="38">
        <v>0</v>
      </c>
      <c r="F8" s="38">
        <v>0</v>
      </c>
      <c r="G8" s="38">
        <v>394</v>
      </c>
      <c r="H8" s="38">
        <v>11114</v>
      </c>
      <c r="I8" s="38">
        <v>10443</v>
      </c>
      <c r="J8" s="38">
        <v>480</v>
      </c>
      <c r="K8" s="42">
        <v>-17521</v>
      </c>
      <c r="L8" s="42">
        <v>-3039</v>
      </c>
      <c r="M8" s="42">
        <v>1898</v>
      </c>
      <c r="N8" s="42">
        <v>-499</v>
      </c>
      <c r="O8" s="42">
        <v>-1064</v>
      </c>
      <c r="P8" s="42">
        <v>15481</v>
      </c>
    </row>
    <row r="9" spans="1:25" ht="30" customHeight="1">
      <c r="A9" s="33" t="s">
        <v>413</v>
      </c>
      <c r="B9" s="33" t="s">
        <v>642</v>
      </c>
      <c r="C9" s="38">
        <v>0</v>
      </c>
      <c r="D9" s="38">
        <v>0</v>
      </c>
      <c r="E9" s="38">
        <v>0</v>
      </c>
      <c r="F9" s="38">
        <v>0</v>
      </c>
      <c r="G9" s="38">
        <v>-19601</v>
      </c>
      <c r="H9" s="38">
        <v>7870</v>
      </c>
      <c r="I9" s="38">
        <v>8566</v>
      </c>
      <c r="J9" s="38">
        <v>-21206</v>
      </c>
      <c r="K9" s="42">
        <v>21498</v>
      </c>
      <c r="L9" s="42">
        <v>-2466</v>
      </c>
      <c r="M9" s="42">
        <v>6680</v>
      </c>
      <c r="N9" s="42">
        <v>4442</v>
      </c>
      <c r="O9" s="42">
        <v>-8002</v>
      </c>
      <c r="P9" s="42">
        <v>-8706</v>
      </c>
    </row>
    <row r="10" spans="1:25" s="90" customFormat="1">
      <c r="A10" s="35" t="s">
        <v>43</v>
      </c>
      <c r="B10" s="35"/>
      <c r="C10" s="39">
        <v>55858</v>
      </c>
      <c r="D10" s="39">
        <v>36228</v>
      </c>
      <c r="E10" s="39">
        <v>55567</v>
      </c>
      <c r="F10" s="39">
        <v>47321</v>
      </c>
      <c r="G10" s="39">
        <v>-1083</v>
      </c>
      <c r="H10" s="39">
        <v>69249</v>
      </c>
      <c r="I10" s="39">
        <v>60451</v>
      </c>
      <c r="J10" s="39">
        <v>15922</v>
      </c>
      <c r="K10" s="39">
        <v>48432</v>
      </c>
      <c r="L10" s="39">
        <v>30201</v>
      </c>
      <c r="M10" s="39">
        <v>63780</v>
      </c>
      <c r="N10" s="39">
        <v>73136</v>
      </c>
      <c r="O10" s="39">
        <v>6303</v>
      </c>
      <c r="P10" s="39">
        <v>58612</v>
      </c>
    </row>
  </sheetData>
  <customSheetViews>
    <customSheetView guid="{8C910BC3-505E-4F07-BE1B-E6A1737C2DE9}">
      <selection activeCell="B14" sqref="B14"/>
      <pageMargins left="0.7" right="0.7" top="0.75" bottom="0.75" header="0.3" footer="0.3"/>
    </customSheetView>
    <customSheetView guid="{9AF4A83C-CF57-4B40-8A74-6A0EA6C2FE5C}" hiddenColumns="1">
      <selection activeCell="A24" sqref="A24"/>
      <pageMargins left="0.7" right="0.7" top="0.75" bottom="0.75" header="0.3" footer="0.3"/>
    </customSheetView>
    <customSheetView guid="{8DA78CF1-615A-4626-9893-6751995631A4}" scale="82">
      <selection activeCell="E14" sqref="E14"/>
      <pageMargins left="0.7" right="0.7" top="0.75" bottom="0.75" header="0.3" footer="0.3"/>
    </customSheetView>
    <customSheetView guid="{57267270-6A97-4850-9DB6-FE6B399379AA}">
      <selection activeCell="L9" sqref="L9"/>
      <pageMargins left="0.7" right="0.7" top="0.75" bottom="0.75" header="0.3" footer="0.3"/>
    </customSheetView>
    <customSheetView guid="{12F8D032-8143-430B-8DFF-852E8796C402}">
      <selection activeCell="B18" sqref="B18"/>
      <pageMargins left="0.7" right="0.7" top="0.75" bottom="0.75" header="0.3" footer="0.3"/>
    </customSheetView>
    <customSheetView guid="{687A4863-1825-4D63-B732-E76682E6DE4F}" scale="108" topLeftCell="H1">
      <selection activeCell="K28" sqref="K28"/>
      <pageMargins left="0.7" right="0.7" top="0.75" bottom="0.75" header="0.3" footer="0.3"/>
    </customSheetView>
    <customSheetView guid="{25FAB884-5E17-4008-8139-33D910C7DEFE}">
      <selection activeCell="I23" sqref="I23"/>
      <pageMargins left="0.7" right="0.7" top="0.75" bottom="0.75" header="0.3" footer="0.3"/>
    </customSheetView>
    <customSheetView guid="{899D69CD-4B7E-42BC-9944-5BD922EB798C}">
      <selection activeCell="M10" sqref="M10"/>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topLeftCell="C1" workbookViewId="0">
      <selection activeCell="C1" sqref="A1:XFD1048576"/>
    </sheetView>
  </sheetViews>
  <sheetFormatPr defaultColWidth="9.140625" defaultRowHeight="15"/>
  <cols>
    <col min="1" max="2" width="50.85546875" style="91" customWidth="1"/>
    <col min="3" max="3" width="13.42578125" style="91" customWidth="1"/>
    <col min="4" max="11" width="13.42578125" style="3" customWidth="1"/>
    <col min="12" max="14" width="13.42578125" style="91" customWidth="1"/>
    <col min="15" max="16" width="12.5703125" style="3" customWidth="1"/>
    <col min="17" max="19" width="12.42578125" style="3" customWidth="1"/>
    <col min="20" max="20" width="12.140625" style="3" customWidth="1"/>
    <col min="21" max="23" width="10.140625" style="3" bestFit="1" customWidth="1"/>
    <col min="24" max="16384" width="9.140625" style="3"/>
  </cols>
  <sheetData>
    <row r="1" spans="1:23" s="91" customFormat="1" ht="15.75" thickBot="1">
      <c r="A1" s="185" t="s">
        <v>94</v>
      </c>
      <c r="B1" s="185" t="s">
        <v>7</v>
      </c>
      <c r="C1" s="36" t="s">
        <v>189</v>
      </c>
      <c r="D1" s="36" t="s">
        <v>190</v>
      </c>
      <c r="E1" s="36" t="s">
        <v>191</v>
      </c>
      <c r="F1" s="36" t="s">
        <v>192</v>
      </c>
      <c r="G1" s="36" t="s">
        <v>193</v>
      </c>
      <c r="H1" s="36" t="s">
        <v>194</v>
      </c>
      <c r="I1" s="36" t="s">
        <v>195</v>
      </c>
      <c r="J1" s="36" t="s">
        <v>196</v>
      </c>
      <c r="K1" s="40" t="s">
        <v>197</v>
      </c>
      <c r="L1" s="250" t="s">
        <v>198</v>
      </c>
      <c r="M1" s="250" t="s">
        <v>609</v>
      </c>
      <c r="N1" s="250" t="s">
        <v>618</v>
      </c>
      <c r="O1" s="250" t="s">
        <v>658</v>
      </c>
      <c r="P1" s="250" t="s">
        <v>662</v>
      </c>
      <c r="Q1" s="92"/>
      <c r="R1" s="92"/>
      <c r="S1" s="92"/>
      <c r="T1" s="92"/>
      <c r="U1" s="92"/>
      <c r="V1" s="92"/>
      <c r="W1" s="92"/>
    </row>
    <row r="2" spans="1:23" ht="38.25">
      <c r="A2" s="33" t="s">
        <v>521</v>
      </c>
      <c r="B2" s="33" t="s">
        <v>645</v>
      </c>
      <c r="C2" s="37">
        <v>0</v>
      </c>
      <c r="D2" s="37">
        <v>0</v>
      </c>
      <c r="E2" s="37">
        <v>0</v>
      </c>
      <c r="F2" s="37">
        <v>0</v>
      </c>
      <c r="G2" s="38">
        <v>210</v>
      </c>
      <c r="H2" s="38">
        <v>7498</v>
      </c>
      <c r="I2" s="38">
        <v>13897</v>
      </c>
      <c r="J2" s="38">
        <v>6722</v>
      </c>
      <c r="K2" s="38">
        <v>8486</v>
      </c>
      <c r="L2" s="251">
        <v>40500</v>
      </c>
      <c r="M2" s="251">
        <v>37508</v>
      </c>
      <c r="N2" s="251">
        <v>38179</v>
      </c>
      <c r="O2" s="251">
        <v>51976</v>
      </c>
      <c r="P2" s="251">
        <v>8500</v>
      </c>
      <c r="Q2" s="279"/>
    </row>
    <row r="3" spans="1:23" ht="38.25">
      <c r="A3" s="183" t="s">
        <v>522</v>
      </c>
      <c r="B3" s="183" t="s">
        <v>644</v>
      </c>
      <c r="C3" s="38">
        <v>0</v>
      </c>
      <c r="D3" s="38">
        <v>0</v>
      </c>
      <c r="E3" s="38">
        <v>0</v>
      </c>
      <c r="F3" s="38">
        <v>0</v>
      </c>
      <c r="G3" s="38">
        <v>-4</v>
      </c>
      <c r="H3" s="38">
        <v>3</v>
      </c>
      <c r="I3" s="38">
        <v>-23</v>
      </c>
      <c r="J3" s="38">
        <v>0</v>
      </c>
      <c r="K3" s="38">
        <v>0</v>
      </c>
      <c r="L3" s="251">
        <v>-8</v>
      </c>
      <c r="M3" s="251">
        <v>26</v>
      </c>
      <c r="N3" s="251">
        <v>0</v>
      </c>
      <c r="O3" s="251">
        <v>-5</v>
      </c>
      <c r="P3" s="251">
        <v>-80</v>
      </c>
      <c r="Q3" s="279"/>
    </row>
    <row r="4" spans="1:23" ht="38.25">
      <c r="A4" s="183" t="s">
        <v>523</v>
      </c>
      <c r="B4" s="183" t="s">
        <v>643</v>
      </c>
      <c r="C4" s="38">
        <v>0</v>
      </c>
      <c r="D4" s="38">
        <v>0</v>
      </c>
      <c r="E4" s="38">
        <v>0</v>
      </c>
      <c r="F4" s="38">
        <v>0</v>
      </c>
      <c r="G4" s="38">
        <v>4118</v>
      </c>
      <c r="H4" s="38">
        <v>10713</v>
      </c>
      <c r="I4" s="38">
        <v>14988</v>
      </c>
      <c r="J4" s="38">
        <v>-17476</v>
      </c>
      <c r="K4" s="38">
        <v>24673</v>
      </c>
      <c r="L4" s="251">
        <v>17618</v>
      </c>
      <c r="M4" s="251">
        <v>-1927</v>
      </c>
      <c r="N4" s="251">
        <v>16594</v>
      </c>
      <c r="O4" s="251">
        <v>-29930</v>
      </c>
      <c r="P4" s="251">
        <v>33205</v>
      </c>
      <c r="Q4" s="279"/>
    </row>
    <row r="5" spans="1:23" ht="25.5">
      <c r="A5" s="183" t="s">
        <v>532</v>
      </c>
      <c r="B5" s="183" t="s">
        <v>534</v>
      </c>
      <c r="C5" s="198">
        <v>10775</v>
      </c>
      <c r="D5" s="198">
        <v>0</v>
      </c>
      <c r="E5" s="198">
        <v>1866</v>
      </c>
      <c r="F5" s="198">
        <v>13823</v>
      </c>
      <c r="G5" s="38">
        <v>0</v>
      </c>
      <c r="H5" s="38">
        <v>0</v>
      </c>
      <c r="I5" s="38">
        <v>0</v>
      </c>
      <c r="J5" s="38">
        <v>0</v>
      </c>
      <c r="K5" s="38">
        <v>0</v>
      </c>
      <c r="L5" s="251">
        <v>0</v>
      </c>
      <c r="M5" s="251">
        <v>0</v>
      </c>
      <c r="N5" s="251">
        <v>0</v>
      </c>
      <c r="O5" s="251">
        <v>0</v>
      </c>
      <c r="P5" s="251">
        <v>0</v>
      </c>
      <c r="Q5" s="279"/>
    </row>
    <row r="6" spans="1:23" ht="25.5">
      <c r="A6" s="183" t="s">
        <v>533</v>
      </c>
      <c r="B6" s="183" t="s">
        <v>535</v>
      </c>
      <c r="C6" s="198">
        <v>5503</v>
      </c>
      <c r="D6" s="198">
        <v>9700</v>
      </c>
      <c r="E6" s="198">
        <v>3503</v>
      </c>
      <c r="F6" s="198">
        <v>2116</v>
      </c>
      <c r="G6" s="38">
        <v>0</v>
      </c>
      <c r="H6" s="38">
        <v>0</v>
      </c>
      <c r="I6" s="38">
        <v>0</v>
      </c>
      <c r="J6" s="38">
        <v>0</v>
      </c>
      <c r="K6" s="38">
        <v>0</v>
      </c>
      <c r="L6" s="251">
        <v>0</v>
      </c>
      <c r="M6" s="251">
        <v>0</v>
      </c>
      <c r="N6" s="251">
        <v>0</v>
      </c>
      <c r="O6" s="251">
        <v>0</v>
      </c>
      <c r="P6" s="251">
        <v>0</v>
      </c>
      <c r="Q6" s="279"/>
    </row>
    <row r="7" spans="1:23" ht="15" customHeight="1">
      <c r="A7" s="183" t="s">
        <v>619</v>
      </c>
      <c r="B7" s="183" t="s">
        <v>620</v>
      </c>
      <c r="C7" s="198">
        <v>0</v>
      </c>
      <c r="D7" s="198"/>
      <c r="E7" s="198">
        <v>-461</v>
      </c>
      <c r="F7" s="198">
        <v>0</v>
      </c>
      <c r="G7" s="38">
        <v>0</v>
      </c>
      <c r="H7" s="38">
        <v>0</v>
      </c>
      <c r="I7" s="38">
        <v>0</v>
      </c>
      <c r="J7" s="38">
        <v>0</v>
      </c>
      <c r="K7" s="38">
        <v>0</v>
      </c>
      <c r="L7" s="251">
        <v>0</v>
      </c>
      <c r="M7" s="251">
        <v>0</v>
      </c>
      <c r="N7" s="251">
        <v>-11244</v>
      </c>
      <c r="O7" s="251">
        <v>0</v>
      </c>
      <c r="P7" s="251">
        <v>-8535</v>
      </c>
      <c r="Q7" s="279"/>
    </row>
    <row r="8" spans="1:23" ht="15" customHeight="1">
      <c r="A8" s="59" t="s">
        <v>524</v>
      </c>
      <c r="B8" s="59" t="s">
        <v>528</v>
      </c>
      <c r="C8" s="197">
        <v>16278</v>
      </c>
      <c r="D8" s="197">
        <v>9700</v>
      </c>
      <c r="E8" s="197">
        <v>4908</v>
      </c>
      <c r="F8" s="197">
        <v>15939</v>
      </c>
      <c r="G8" s="63">
        <v>4324</v>
      </c>
      <c r="H8" s="63">
        <v>18214</v>
      </c>
      <c r="I8" s="63">
        <v>28862</v>
      </c>
      <c r="J8" s="63">
        <v>-10754</v>
      </c>
      <c r="K8" s="63">
        <v>33159</v>
      </c>
      <c r="L8" s="252">
        <v>58110</v>
      </c>
      <c r="M8" s="252">
        <v>35607</v>
      </c>
      <c r="N8" s="252">
        <v>43529</v>
      </c>
      <c r="O8" s="252">
        <v>22041</v>
      </c>
      <c r="P8" s="252">
        <v>33090</v>
      </c>
      <c r="Q8" s="279"/>
    </row>
    <row r="9" spans="1:23" ht="15" customHeight="1">
      <c r="A9" s="33" t="s">
        <v>525</v>
      </c>
      <c r="B9" s="33" t="s">
        <v>529</v>
      </c>
      <c r="C9" s="195">
        <v>2789</v>
      </c>
      <c r="D9" s="195">
        <v>2898</v>
      </c>
      <c r="E9" s="195">
        <v>10806</v>
      </c>
      <c r="F9" s="195">
        <v>7267</v>
      </c>
      <c r="G9" s="38">
        <v>-9332</v>
      </c>
      <c r="H9" s="38">
        <v>6939</v>
      </c>
      <c r="I9" s="38">
        <v>8220</v>
      </c>
      <c r="J9" s="38">
        <v>-22389</v>
      </c>
      <c r="K9" s="38">
        <v>-4108</v>
      </c>
      <c r="L9" s="251">
        <v>-7809</v>
      </c>
      <c r="M9" s="251">
        <v>-46668</v>
      </c>
      <c r="N9" s="251">
        <v>50910</v>
      </c>
      <c r="O9" s="251">
        <v>-179604</v>
      </c>
      <c r="P9" s="251">
        <v>-49322</v>
      </c>
      <c r="Q9" s="279"/>
    </row>
    <row r="10" spans="1:23" ht="15" customHeight="1">
      <c r="A10" s="33" t="s">
        <v>526</v>
      </c>
      <c r="B10" s="33" t="s">
        <v>530</v>
      </c>
      <c r="C10" s="195">
        <v>-1890</v>
      </c>
      <c r="D10" s="195">
        <v>-1828</v>
      </c>
      <c r="E10" s="195">
        <v>-11752</v>
      </c>
      <c r="F10" s="195">
        <v>-7613</v>
      </c>
      <c r="G10" s="38">
        <v>8935</v>
      </c>
      <c r="H10" s="38">
        <v>-8253</v>
      </c>
      <c r="I10" s="38">
        <v>-7633</v>
      </c>
      <c r="J10" s="38">
        <v>20347</v>
      </c>
      <c r="K10" s="38">
        <v>3804</v>
      </c>
      <c r="L10" s="251">
        <v>11595</v>
      </c>
      <c r="M10" s="251">
        <v>53402</v>
      </c>
      <c r="N10" s="251">
        <v>-46056</v>
      </c>
      <c r="O10" s="251">
        <v>184049</v>
      </c>
      <c r="P10" s="251">
        <v>43288</v>
      </c>
      <c r="Q10" s="279"/>
    </row>
    <row r="11" spans="1:23" ht="25.5">
      <c r="A11" s="184" t="s">
        <v>527</v>
      </c>
      <c r="B11" s="184" t="s">
        <v>531</v>
      </c>
      <c r="C11" s="196">
        <v>899</v>
      </c>
      <c r="D11" s="196">
        <v>1070</v>
      </c>
      <c r="E11" s="196">
        <v>-946</v>
      </c>
      <c r="F11" s="196">
        <v>-346</v>
      </c>
      <c r="G11" s="186">
        <v>-397</v>
      </c>
      <c r="H11" s="186">
        <v>-1314</v>
      </c>
      <c r="I11" s="186">
        <v>587</v>
      </c>
      <c r="J11" s="186">
        <v>-2042</v>
      </c>
      <c r="K11" s="186">
        <v>-304</v>
      </c>
      <c r="L11" s="186">
        <v>3786</v>
      </c>
      <c r="M11" s="186">
        <v>6734</v>
      </c>
      <c r="N11" s="186">
        <v>4854</v>
      </c>
      <c r="O11" s="186">
        <v>4445</v>
      </c>
      <c r="P11" s="186">
        <v>-6034</v>
      </c>
      <c r="Q11" s="279"/>
    </row>
    <row r="12" spans="1:23">
      <c r="A12" s="35" t="s">
        <v>58</v>
      </c>
      <c r="B12" s="35" t="s">
        <v>43</v>
      </c>
      <c r="C12" s="194">
        <v>17177</v>
      </c>
      <c r="D12" s="194">
        <v>10770</v>
      </c>
      <c r="E12" s="194">
        <v>3962</v>
      </c>
      <c r="F12" s="194">
        <v>15593</v>
      </c>
      <c r="G12" s="39">
        <v>3927</v>
      </c>
      <c r="H12" s="39">
        <v>16900</v>
      </c>
      <c r="I12" s="39">
        <v>29449</v>
      </c>
      <c r="J12" s="39">
        <v>-12796</v>
      </c>
      <c r="K12" s="39">
        <v>32855</v>
      </c>
      <c r="L12" s="253">
        <v>61896</v>
      </c>
      <c r="M12" s="253">
        <v>42341</v>
      </c>
      <c r="N12" s="253">
        <v>48383</v>
      </c>
      <c r="O12" s="253">
        <v>26486</v>
      </c>
      <c r="P12" s="253">
        <v>27056</v>
      </c>
      <c r="Q12" s="279"/>
    </row>
    <row r="13" spans="1:23">
      <c r="A13" s="187"/>
      <c r="B13" s="187"/>
      <c r="C13" s="246">
        <v>0</v>
      </c>
      <c r="D13" s="246">
        <v>0</v>
      </c>
      <c r="E13" s="246">
        <v>0</v>
      </c>
      <c r="F13" s="246">
        <v>0</v>
      </c>
      <c r="G13" s="246">
        <v>0</v>
      </c>
      <c r="H13" s="246">
        <v>0</v>
      </c>
      <c r="I13" s="246">
        <v>0</v>
      </c>
      <c r="J13" s="246">
        <v>0</v>
      </c>
      <c r="K13" s="246">
        <v>0</v>
      </c>
      <c r="L13" s="246">
        <v>0</v>
      </c>
      <c r="M13" s="246">
        <v>0</v>
      </c>
      <c r="N13" s="246">
        <v>0</v>
      </c>
      <c r="O13" s="190">
        <v>0</v>
      </c>
      <c r="P13" s="190">
        <v>0</v>
      </c>
      <c r="Q13" s="279"/>
    </row>
    <row r="14" spans="1:23">
      <c r="A14" s="187"/>
      <c r="B14" s="187"/>
      <c r="G14" s="188"/>
      <c r="H14" s="188"/>
      <c r="I14" s="188"/>
      <c r="J14" s="188"/>
      <c r="K14" s="188"/>
    </row>
    <row r="15" spans="1:23">
      <c r="D15" s="91"/>
      <c r="E15" s="91"/>
      <c r="F15" s="91"/>
      <c r="G15" s="91"/>
      <c r="H15" s="91"/>
      <c r="I15" s="91"/>
      <c r="J15" s="91"/>
      <c r="K15" s="91"/>
    </row>
    <row r="16" spans="1:23">
      <c r="D16" s="91"/>
      <c r="E16" s="91"/>
      <c r="F16" s="91"/>
      <c r="G16" s="91"/>
      <c r="H16" s="91"/>
      <c r="I16" s="91"/>
      <c r="J16" s="91"/>
      <c r="K16" s="91"/>
    </row>
    <row r="17" spans="7:7">
      <c r="G17" s="279"/>
    </row>
    <row r="18" spans="7:7">
      <c r="G18" s="279"/>
    </row>
    <row r="19" spans="7:7">
      <c r="G19" s="279"/>
    </row>
    <row r="20" spans="7:7">
      <c r="G20" s="279"/>
    </row>
    <row r="21" spans="7:7">
      <c r="G21" s="279"/>
    </row>
    <row r="22" spans="7:7">
      <c r="G22" s="279"/>
    </row>
    <row r="23" spans="7:7">
      <c r="G23" s="279"/>
    </row>
    <row r="24" spans="7:7">
      <c r="G24" s="279"/>
    </row>
    <row r="25" spans="7:7">
      <c r="G25" s="279"/>
    </row>
    <row r="26" spans="7:7">
      <c r="G26" s="279"/>
    </row>
    <row r="27" spans="7:7">
      <c r="G27" s="279"/>
    </row>
    <row r="28" spans="7:7">
      <c r="G28" s="279"/>
    </row>
    <row r="29" spans="7:7">
      <c r="G29" s="279"/>
    </row>
    <row r="30" spans="7:7">
      <c r="G30" s="279"/>
    </row>
    <row r="31" spans="7:7">
      <c r="G31" s="279"/>
    </row>
    <row r="32" spans="7:7">
      <c r="G32" s="279"/>
    </row>
    <row r="33" spans="7:7">
      <c r="G33" s="279"/>
    </row>
    <row r="34" spans="7:7">
      <c r="G34" s="279"/>
    </row>
    <row r="35" spans="7:7">
      <c r="G35" s="279"/>
    </row>
    <row r="36" spans="7:7">
      <c r="G36" s="279"/>
    </row>
    <row r="37" spans="7:7">
      <c r="G37" s="279">
        <v>0</v>
      </c>
    </row>
    <row r="38" spans="7:7">
      <c r="G38" s="279">
        <v>0</v>
      </c>
    </row>
  </sheetData>
  <customSheetViews>
    <customSheetView guid="{8C910BC3-505E-4F07-BE1B-E6A1737C2DE9}" topLeftCell="C1">
      <selection activeCell="C1" sqref="A1:XFD1048576"/>
      <pageMargins left="0.7" right="0.7" top="0.75" bottom="0.75" header="0.3" footer="0.3"/>
    </customSheetView>
    <customSheetView guid="{9AF4A83C-CF57-4B40-8A74-6A0EA6C2FE5C}" hiddenColumns="1">
      <selection activeCell="B19" sqref="B19"/>
      <pageMargins left="0.7" right="0.7" top="0.75" bottom="0.75" header="0.3" footer="0.3"/>
    </customSheetView>
    <customSheetView guid="{8DA78CF1-615A-4626-9893-6751995631A4}" scale="52">
      <selection activeCell="E20" sqref="E20"/>
      <pageMargins left="0.7" right="0.7" top="0.75" bottom="0.75" header="0.3" footer="0.3"/>
    </customSheetView>
    <customSheetView guid="{57267270-6A97-4850-9DB6-FE6B399379AA}" topLeftCell="F1">
      <selection activeCell="P8" sqref="P8"/>
      <pageMargins left="0.7" right="0.7" top="0.75" bottom="0.75" header="0.3" footer="0.3"/>
    </customSheetView>
    <customSheetView guid="{12F8D032-8143-430B-8DFF-852E8796C402}">
      <selection activeCell="A6" sqref="A6:XFD6"/>
      <pageMargins left="0.7" right="0.7" top="0.75" bottom="0.75" header="0.3" footer="0.3"/>
    </customSheetView>
    <customSheetView guid="{687A4863-1825-4D63-B732-E76682E6DE4F}" scale="52">
      <selection activeCell="E20" sqref="E20"/>
      <pageMargins left="0.7" right="0.7" top="0.75" bottom="0.75" header="0.3" footer="0.3"/>
    </customSheetView>
    <customSheetView guid="{25FAB884-5E17-4008-8139-33D910C7DEFE}" topLeftCell="B1">
      <selection activeCell="N26" sqref="N26"/>
      <pageMargins left="0.7" right="0.7" top="0.75" bottom="0.75" header="0.3" footer="0.3"/>
      <pageSetup paperSize="9" orientation="portrait" horizontalDpi="1200" verticalDpi="1200" r:id="rId1"/>
    </customSheetView>
    <customSheetView guid="{899D69CD-4B7E-42BC-9944-5BD922EB798C}">
      <selection activeCell="O1" sqref="O1:O1048576"/>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3"/>
  <sheetViews>
    <sheetView workbookViewId="0">
      <pane xSplit="2" ySplit="2" topLeftCell="C3" activePane="bottomRight" state="frozen"/>
      <selection pane="topRight" activeCell="C1" sqref="C1"/>
      <selection pane="bottomLeft" activeCell="A3" sqref="A3"/>
      <selection pane="bottomRight" activeCell="B22" sqref="B22"/>
    </sheetView>
  </sheetViews>
  <sheetFormatPr defaultColWidth="9.140625" defaultRowHeight="15"/>
  <cols>
    <col min="1" max="2" width="50.85546875" style="19" customWidth="1"/>
    <col min="3" max="10" width="13.42578125" style="19" customWidth="1"/>
    <col min="11" max="16" width="13.42578125" style="93" customWidth="1"/>
    <col min="17" max="16384" width="9.140625" style="19"/>
  </cols>
  <sheetData>
    <row r="2" spans="1:16" ht="15.75" thickBot="1">
      <c r="A2" s="44" t="s">
        <v>283</v>
      </c>
      <c r="B2" s="44" t="s">
        <v>19</v>
      </c>
      <c r="C2" s="52" t="s">
        <v>165</v>
      </c>
      <c r="D2" s="52" t="s">
        <v>166</v>
      </c>
      <c r="E2" s="52" t="s">
        <v>167</v>
      </c>
      <c r="F2" s="52" t="s">
        <v>168</v>
      </c>
      <c r="G2" s="52" t="s">
        <v>169</v>
      </c>
      <c r="H2" s="52" t="s">
        <v>170</v>
      </c>
      <c r="I2" s="52" t="s">
        <v>171</v>
      </c>
      <c r="J2" s="52" t="s">
        <v>172</v>
      </c>
      <c r="K2" s="205">
        <v>43555</v>
      </c>
      <c r="L2" s="205">
        <v>43646</v>
      </c>
      <c r="M2" s="205">
        <v>43738</v>
      </c>
      <c r="N2" s="205">
        <v>43830</v>
      </c>
      <c r="O2" s="205">
        <v>43921</v>
      </c>
      <c r="P2" s="205">
        <v>44012</v>
      </c>
    </row>
    <row r="3" spans="1:16" ht="15" customHeight="1">
      <c r="A3" s="45" t="s">
        <v>245</v>
      </c>
      <c r="B3" s="45" t="s">
        <v>173</v>
      </c>
      <c r="C3" s="49">
        <v>46253167</v>
      </c>
      <c r="D3" s="49">
        <v>46284622</v>
      </c>
      <c r="E3" s="49">
        <v>46798848</v>
      </c>
      <c r="F3" s="49">
        <v>47776973</v>
      </c>
      <c r="G3" s="49">
        <v>47987290</v>
      </c>
      <c r="H3" s="49">
        <v>50695917</v>
      </c>
      <c r="I3" s="49">
        <v>51780791</v>
      </c>
      <c r="J3" s="49">
        <v>58602985</v>
      </c>
      <c r="K3" s="49">
        <v>58642114</v>
      </c>
      <c r="L3" s="49">
        <v>59160302</v>
      </c>
      <c r="M3" s="49">
        <v>59679510</v>
      </c>
      <c r="N3" s="49">
        <v>58142560.6624135</v>
      </c>
      <c r="O3" s="49">
        <v>61224040</v>
      </c>
      <c r="P3" s="49">
        <v>57379919</v>
      </c>
    </row>
    <row r="4" spans="1:16" ht="15" customHeight="1">
      <c r="A4" s="45" t="s">
        <v>246</v>
      </c>
      <c r="B4" s="45" t="s">
        <v>175</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O4" s="49">
        <v>82109859</v>
      </c>
      <c r="P4" s="49">
        <v>81390329</v>
      </c>
    </row>
    <row r="5" spans="1:16" ht="15" customHeight="1">
      <c r="A5" s="46" t="s">
        <v>284</v>
      </c>
      <c r="B5" s="332" t="s">
        <v>174</v>
      </c>
      <c r="C5" s="53">
        <v>36864612</v>
      </c>
      <c r="D5" s="53">
        <v>37213840</v>
      </c>
      <c r="E5" s="53">
        <v>37462870</v>
      </c>
      <c r="F5" s="53">
        <v>37293296</v>
      </c>
      <c r="G5" s="53">
        <v>37974294</v>
      </c>
      <c r="H5" s="53">
        <v>39336937</v>
      </c>
      <c r="I5" s="53">
        <v>40008162</v>
      </c>
      <c r="J5" s="53">
        <v>49210998</v>
      </c>
      <c r="K5" s="53">
        <v>49758145</v>
      </c>
      <c r="L5" s="53">
        <v>50193481</v>
      </c>
      <c r="M5" s="53">
        <v>51207400</v>
      </c>
      <c r="N5" s="53">
        <v>51209256.205497697</v>
      </c>
      <c r="O5" s="53">
        <v>52510564</v>
      </c>
      <c r="P5" s="53">
        <v>52340029</v>
      </c>
    </row>
    <row r="6" spans="1:16" ht="15" customHeight="1">
      <c r="A6" s="45" t="s">
        <v>285</v>
      </c>
      <c r="B6" s="45" t="s">
        <v>176</v>
      </c>
      <c r="C6" s="49">
        <v>6171276</v>
      </c>
      <c r="D6" s="49">
        <v>6393325</v>
      </c>
      <c r="E6" s="49">
        <v>6626082</v>
      </c>
      <c r="F6" s="49">
        <v>6848960</v>
      </c>
      <c r="G6" s="49">
        <v>7086750</v>
      </c>
      <c r="H6" s="49">
        <v>7504805</v>
      </c>
      <c r="I6" s="49">
        <v>7680256</v>
      </c>
      <c r="J6" s="49">
        <v>8204296</v>
      </c>
      <c r="K6" s="49">
        <v>8437020</v>
      </c>
      <c r="L6" s="49">
        <v>8728789</v>
      </c>
      <c r="M6" s="49">
        <v>9083101</v>
      </c>
      <c r="N6" s="49">
        <v>9266969.2782799993</v>
      </c>
      <c r="O6" s="49">
        <v>9497654</v>
      </c>
      <c r="P6" s="49">
        <v>9389591</v>
      </c>
    </row>
    <row r="7" spans="1:16" ht="15" customHeight="1">
      <c r="A7" s="45" t="s">
        <v>286</v>
      </c>
      <c r="B7" s="45" t="s">
        <v>177</v>
      </c>
      <c r="C7" s="49">
        <v>197405</v>
      </c>
      <c r="D7" s="49">
        <v>147118</v>
      </c>
      <c r="E7" s="49">
        <v>169182</v>
      </c>
      <c r="F7" s="49">
        <v>228201</v>
      </c>
      <c r="G7" s="49">
        <v>228162</v>
      </c>
      <c r="H7" s="49">
        <v>297466</v>
      </c>
      <c r="I7" s="49">
        <v>256741</v>
      </c>
      <c r="J7" s="49">
        <v>325773</v>
      </c>
      <c r="K7" s="49">
        <v>321342</v>
      </c>
      <c r="L7" s="49">
        <v>256772</v>
      </c>
      <c r="M7" s="49">
        <v>313027</v>
      </c>
      <c r="N7" s="49">
        <v>312469.08484000002</v>
      </c>
      <c r="O7" s="49">
        <v>367532</v>
      </c>
      <c r="P7" s="49">
        <v>319908</v>
      </c>
    </row>
    <row r="8" spans="1:16" ht="13.9" hidden="1" customHeight="1">
      <c r="A8" s="45" t="s">
        <v>313</v>
      </c>
      <c r="B8" s="45" t="s">
        <v>312</v>
      </c>
      <c r="C8" s="49">
        <v>0</v>
      </c>
      <c r="D8" s="49">
        <v>0</v>
      </c>
      <c r="E8" s="49">
        <v>0</v>
      </c>
      <c r="F8" s="49">
        <v>0</v>
      </c>
      <c r="G8" s="49">
        <v>0</v>
      </c>
      <c r="H8" s="49">
        <v>0</v>
      </c>
      <c r="I8" s="49">
        <v>0</v>
      </c>
      <c r="J8" s="49">
        <v>0</v>
      </c>
      <c r="K8" s="49">
        <v>0</v>
      </c>
      <c r="L8" s="49">
        <v>0</v>
      </c>
      <c r="M8" s="49">
        <v>0</v>
      </c>
      <c r="N8" s="49">
        <v>0</v>
      </c>
      <c r="O8" s="49">
        <v>0</v>
      </c>
      <c r="P8" s="49">
        <v>0</v>
      </c>
    </row>
    <row r="9" spans="1:16" ht="15" customHeight="1">
      <c r="A9" s="45" t="s">
        <v>287</v>
      </c>
      <c r="B9" s="45" t="s">
        <v>45</v>
      </c>
      <c r="C9" s="49">
        <v>215358</v>
      </c>
      <c r="D9" s="49">
        <v>202110</v>
      </c>
      <c r="E9" s="49">
        <v>265450</v>
      </c>
      <c r="F9" s="49">
        <v>9479</v>
      </c>
      <c r="G9" s="49">
        <v>9741</v>
      </c>
      <c r="H9" s="49">
        <v>13422</v>
      </c>
      <c r="I9" s="49">
        <v>13266</v>
      </c>
      <c r="J9" s="49">
        <v>15229</v>
      </c>
      <c r="K9" s="49">
        <v>22846</v>
      </c>
      <c r="L9" s="49">
        <v>25408</v>
      </c>
      <c r="M9" s="49">
        <v>19157</v>
      </c>
      <c r="N9" s="49">
        <v>29408.596860000602</v>
      </c>
      <c r="O9" s="49">
        <v>37383</v>
      </c>
      <c r="P9" s="49">
        <v>36407</v>
      </c>
    </row>
    <row r="10" spans="1:16" ht="15" customHeight="1">
      <c r="A10" s="47" t="s">
        <v>288</v>
      </c>
      <c r="B10" s="47" t="s">
        <v>178</v>
      </c>
      <c r="C10" s="50">
        <v>108833839</v>
      </c>
      <c r="D10" s="50">
        <v>109809244</v>
      </c>
      <c r="E10" s="50">
        <v>111376495</v>
      </c>
      <c r="F10" s="50">
        <v>112686027</v>
      </c>
      <c r="G10" s="50">
        <v>114405959</v>
      </c>
      <c r="H10" s="50">
        <v>119749622</v>
      </c>
      <c r="I10" s="50">
        <v>121785346</v>
      </c>
      <c r="J10" s="50">
        <v>141844700</v>
      </c>
      <c r="K10" s="50">
        <v>143331653</v>
      </c>
      <c r="L10" s="50">
        <v>145545775</v>
      </c>
      <c r="M10" s="50">
        <v>148942734</v>
      </c>
      <c r="N10" s="50">
        <v>148646993</v>
      </c>
      <c r="O10" s="50">
        <v>153236468</v>
      </c>
      <c r="P10" s="50">
        <v>148516154</v>
      </c>
    </row>
    <row r="11" spans="1:16" ht="15" customHeight="1">
      <c r="A11" s="45" t="s">
        <v>289</v>
      </c>
      <c r="B11" s="45" t="s">
        <v>179</v>
      </c>
      <c r="C11" s="49">
        <v>-4815661</v>
      </c>
      <c r="D11" s="49">
        <v>-4755517</v>
      </c>
      <c r="E11" s="49">
        <v>-4901066</v>
      </c>
      <c r="F11" s="49">
        <v>-4846130</v>
      </c>
      <c r="G11" s="49">
        <v>-5328169</v>
      </c>
      <c r="H11" s="49">
        <v>-5572650</v>
      </c>
      <c r="I11" s="49">
        <v>-5195339</v>
      </c>
      <c r="J11" s="49">
        <v>-4384322</v>
      </c>
      <c r="K11" s="49">
        <v>-4664510</v>
      </c>
      <c r="L11" s="49">
        <v>-4820072</v>
      </c>
      <c r="M11" s="49">
        <v>-5117348</v>
      </c>
      <c r="N11" s="49">
        <v>-5244364</v>
      </c>
      <c r="O11" s="49">
        <v>-5563558</v>
      </c>
      <c r="P11" s="49">
        <v>-5894019</v>
      </c>
    </row>
    <row r="12" spans="1:16">
      <c r="A12" s="48" t="s">
        <v>58</v>
      </c>
      <c r="B12" s="48" t="s">
        <v>43</v>
      </c>
      <c r="C12" s="51">
        <v>104018178</v>
      </c>
      <c r="D12" s="51">
        <v>105053727</v>
      </c>
      <c r="E12" s="51">
        <v>106475429</v>
      </c>
      <c r="F12" s="51">
        <v>107839897</v>
      </c>
      <c r="G12" s="51">
        <v>109077790</v>
      </c>
      <c r="H12" s="51">
        <v>114176972</v>
      </c>
      <c r="I12" s="51">
        <v>116590007</v>
      </c>
      <c r="J12" s="51">
        <v>137460378</v>
      </c>
      <c r="K12" s="51">
        <v>138667143</v>
      </c>
      <c r="L12" s="51">
        <v>140725703</v>
      </c>
      <c r="M12" s="51">
        <v>143825386</v>
      </c>
      <c r="N12" s="51">
        <v>143402629</v>
      </c>
      <c r="O12" s="51">
        <v>147672910</v>
      </c>
      <c r="P12" s="51">
        <v>142622135</v>
      </c>
    </row>
    <row r="14" spans="1:16" ht="10.5" customHeight="1"/>
    <row r="15" spans="1:16" ht="11.1" customHeight="1"/>
    <row r="19" spans="11:16" s="287" customFormat="1">
      <c r="K19" s="286"/>
      <c r="L19" s="286"/>
      <c r="M19" s="286"/>
      <c r="N19" s="286"/>
      <c r="O19" s="286"/>
      <c r="P19" s="286"/>
    </row>
    <row r="23" spans="11:16" ht="10.5" customHeight="1"/>
  </sheetData>
  <customSheetViews>
    <customSheetView guid="{8C910BC3-505E-4F07-BE1B-E6A1737C2DE9}" hiddenRows="1">
      <pane xSplit="2" ySplit="2" topLeftCell="C3" activePane="bottomRight" state="frozen"/>
      <selection pane="bottomRight" activeCell="B22" sqref="B22"/>
      <pageMargins left="0.7" right="0.7" top="0.75" bottom="0.75" header="0.3" footer="0.3"/>
    </customSheetView>
    <customSheetView guid="{9AF4A83C-CF57-4B40-8A74-6A0EA6C2FE5C}">
      <selection activeCell="I30" sqref="I30"/>
      <pageMargins left="0.7" right="0.7" top="0.75" bottom="0.75" header="0.3" footer="0.3"/>
    </customSheetView>
    <customSheetView guid="{8DA78CF1-615A-4626-9893-6751995631A4}" showGridLines="0" topLeftCell="G1">
      <selection activeCell="O17" sqref="O17"/>
      <pageMargins left="0.7" right="0.7" top="0.75" bottom="0.75" header="0.3" footer="0.3"/>
    </customSheetView>
    <customSheetView guid="{57267270-6A97-4850-9DB6-FE6B399379AA}">
      <selection activeCell="A15" sqref="A15"/>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 guid="{687A4863-1825-4D63-B732-E76682E6DE4F}" showGridLines="0" topLeftCell="B1">
      <selection activeCell="B37" sqref="B37"/>
      <pageMargins left="0.7" right="0.7" top="0.75" bottom="0.75" header="0.3" footer="0.3"/>
    </customSheetView>
    <customSheetView guid="{25FAB884-5E17-4008-8139-33D910C7DEFE}">
      <selection activeCell="G13" sqref="G13"/>
      <pageMargins left="0.7" right="0.7" top="0.75" bottom="0.75" header="0.3" footer="0.3"/>
    </customSheetView>
    <customSheetView guid="{899D69CD-4B7E-42BC-9944-5BD922EB798C}" hiddenRows="1">
      <pane xSplit="2" ySplit="2" topLeftCell="L3" activePane="bottomRight" state="frozen"/>
      <selection pane="bottomRight" activeCell="B18" sqref="B18"/>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1"/>
  <sheetViews>
    <sheetView topLeftCell="B1" workbookViewId="0">
      <selection activeCell="G25" sqref="G25"/>
    </sheetView>
  </sheetViews>
  <sheetFormatPr defaultRowHeight="15"/>
  <cols>
    <col min="1" max="1" width="68.85546875" customWidth="1"/>
    <col min="2" max="2" width="61.85546875" customWidth="1"/>
    <col min="3" max="5" width="13.42578125" customWidth="1"/>
    <col min="6" max="7" width="13.42578125" style="3" customWidth="1"/>
    <col min="8" max="16" width="13.42578125" customWidth="1"/>
    <col min="17" max="17" width="13.28515625" customWidth="1"/>
  </cols>
  <sheetData>
    <row r="2" spans="1:17" ht="15.75" thickBot="1">
      <c r="A2" s="55" t="s">
        <v>338</v>
      </c>
      <c r="B2" s="55" t="s">
        <v>260</v>
      </c>
      <c r="C2" s="78">
        <v>42825</v>
      </c>
      <c r="D2" s="78">
        <v>42916</v>
      </c>
      <c r="E2" s="78">
        <v>43008</v>
      </c>
      <c r="F2" s="61">
        <v>43100</v>
      </c>
      <c r="G2" s="61">
        <v>43101</v>
      </c>
      <c r="H2" s="78">
        <v>43190</v>
      </c>
      <c r="I2" s="78">
        <v>43281</v>
      </c>
      <c r="J2" s="78">
        <v>43373</v>
      </c>
      <c r="K2" s="61">
        <v>43465</v>
      </c>
      <c r="L2" s="61">
        <v>43555</v>
      </c>
      <c r="M2" s="254">
        <v>43646</v>
      </c>
      <c r="N2" s="254">
        <v>43738</v>
      </c>
      <c r="O2" s="305">
        <v>43830</v>
      </c>
      <c r="P2" s="305">
        <v>43921</v>
      </c>
      <c r="Q2" s="305">
        <v>44012</v>
      </c>
    </row>
    <row r="3" spans="1:17" ht="25.5">
      <c r="A3" s="56" t="s">
        <v>339</v>
      </c>
      <c r="B3" s="60" t="s">
        <v>349</v>
      </c>
      <c r="C3" s="83"/>
      <c r="D3" s="83"/>
      <c r="E3" s="83"/>
      <c r="F3" s="62"/>
      <c r="G3" s="62">
        <v>25984209</v>
      </c>
      <c r="H3" s="62">
        <v>26750860</v>
      </c>
      <c r="I3" s="62">
        <v>32565132</v>
      </c>
      <c r="J3" s="62">
        <v>33013402</v>
      </c>
      <c r="K3" s="62">
        <v>36886457</v>
      </c>
      <c r="L3" s="62">
        <v>36994963</v>
      </c>
      <c r="M3" s="255">
        <v>37097116</v>
      </c>
      <c r="N3" s="255">
        <v>36585574</v>
      </c>
      <c r="O3" s="306">
        <v>40248937</v>
      </c>
      <c r="P3" s="306">
        <v>40130536</v>
      </c>
      <c r="Q3" s="306">
        <v>55799648</v>
      </c>
    </row>
    <row r="4" spans="1:17" s="3" customFormat="1" ht="15" customHeight="1">
      <c r="A4" s="56" t="s">
        <v>391</v>
      </c>
      <c r="B4" s="56" t="s">
        <v>392</v>
      </c>
      <c r="C4" s="63">
        <v>24212430</v>
      </c>
      <c r="D4" s="63">
        <v>24184070</v>
      </c>
      <c r="E4" s="63">
        <v>25011794</v>
      </c>
      <c r="F4" s="86">
        <v>25984209</v>
      </c>
      <c r="G4" s="56"/>
      <c r="H4" s="56"/>
      <c r="I4" s="56"/>
      <c r="J4" s="56"/>
      <c r="K4" s="56"/>
      <c r="L4" s="56"/>
      <c r="M4" s="256"/>
      <c r="N4" s="256"/>
      <c r="O4" s="307"/>
      <c r="P4" s="307"/>
      <c r="Q4" s="307"/>
    </row>
    <row r="5" spans="1:17" ht="15" customHeight="1">
      <c r="A5" s="57" t="s">
        <v>340</v>
      </c>
      <c r="B5" s="57" t="s">
        <v>350</v>
      </c>
      <c r="C5" s="38">
        <v>22182310</v>
      </c>
      <c r="D5" s="38">
        <v>22034197</v>
      </c>
      <c r="E5" s="38">
        <v>21610256</v>
      </c>
      <c r="F5" s="38">
        <v>22514629</v>
      </c>
      <c r="G5" s="38">
        <v>22514629</v>
      </c>
      <c r="H5" s="38">
        <v>24538574</v>
      </c>
      <c r="I5" s="38">
        <v>27154076</v>
      </c>
      <c r="J5" s="38">
        <v>28624667</v>
      </c>
      <c r="K5" s="38">
        <v>29068536</v>
      </c>
      <c r="L5" s="38">
        <v>31777287</v>
      </c>
      <c r="M5" s="251">
        <v>33136741</v>
      </c>
      <c r="N5" s="251">
        <v>34540831</v>
      </c>
      <c r="O5" s="308">
        <v>34332625</v>
      </c>
      <c r="P5" s="308">
        <v>36500147</v>
      </c>
      <c r="Q5" s="308">
        <v>45429189</v>
      </c>
    </row>
    <row r="6" spans="1:17" s="3" customFormat="1" ht="15" customHeight="1">
      <c r="A6" s="85" t="s">
        <v>343</v>
      </c>
      <c r="B6" s="85" t="s">
        <v>353</v>
      </c>
      <c r="C6" s="38">
        <v>292894</v>
      </c>
      <c r="D6" s="38">
        <v>293619</v>
      </c>
      <c r="E6" s="38">
        <v>0</v>
      </c>
      <c r="F6" s="38">
        <v>0</v>
      </c>
      <c r="G6" s="38">
        <v>0</v>
      </c>
      <c r="H6" s="38">
        <v>0</v>
      </c>
      <c r="I6" s="38">
        <v>0</v>
      </c>
      <c r="J6" s="38">
        <v>0</v>
      </c>
      <c r="K6" s="38">
        <v>0</v>
      </c>
      <c r="L6" s="38">
        <v>0</v>
      </c>
      <c r="M6" s="251">
        <v>0</v>
      </c>
      <c r="N6" s="251">
        <v>0</v>
      </c>
      <c r="O6" s="308">
        <v>0</v>
      </c>
      <c r="P6" s="308">
        <v>0</v>
      </c>
      <c r="Q6" s="308">
        <v>2040169</v>
      </c>
    </row>
    <row r="7" spans="1:17" ht="15" customHeight="1">
      <c r="A7" s="33" t="s">
        <v>341</v>
      </c>
      <c r="B7" s="33" t="s">
        <v>351</v>
      </c>
      <c r="C7" s="38">
        <v>21889416</v>
      </c>
      <c r="D7" s="38">
        <v>21740578</v>
      </c>
      <c r="E7" s="38">
        <v>21610256</v>
      </c>
      <c r="F7" s="42">
        <v>22514629</v>
      </c>
      <c r="G7" s="42">
        <v>22514629</v>
      </c>
      <c r="H7" s="38">
        <v>24538574</v>
      </c>
      <c r="I7" s="38">
        <v>27154076</v>
      </c>
      <c r="J7" s="38">
        <v>28624667</v>
      </c>
      <c r="K7" s="38">
        <v>29068536</v>
      </c>
      <c r="L7" s="38">
        <v>31777287</v>
      </c>
      <c r="M7" s="251">
        <v>33136741</v>
      </c>
      <c r="N7" s="251">
        <v>34540831</v>
      </c>
      <c r="O7" s="308">
        <v>34332625</v>
      </c>
      <c r="P7" s="308">
        <v>36500147</v>
      </c>
      <c r="Q7" s="308">
        <v>43389020</v>
      </c>
    </row>
    <row r="8" spans="1:17" ht="15" customHeight="1">
      <c r="A8" s="58" t="s">
        <v>342</v>
      </c>
      <c r="B8" s="58" t="s">
        <v>352</v>
      </c>
      <c r="C8" s="38">
        <v>0</v>
      </c>
      <c r="D8" s="38">
        <v>0</v>
      </c>
      <c r="E8" s="38">
        <v>1239118</v>
      </c>
      <c r="F8" s="38">
        <v>1379839</v>
      </c>
      <c r="G8" s="38">
        <v>1379839</v>
      </c>
      <c r="H8" s="38">
        <v>82023</v>
      </c>
      <c r="I8" s="38">
        <v>3279363</v>
      </c>
      <c r="J8" s="38">
        <v>2299616</v>
      </c>
      <c r="K8" s="38">
        <v>5999249</v>
      </c>
      <c r="L8" s="38">
        <v>3214666</v>
      </c>
      <c r="M8" s="251">
        <v>1939700</v>
      </c>
      <c r="N8" s="251">
        <v>0</v>
      </c>
      <c r="O8" s="308">
        <v>3849679</v>
      </c>
      <c r="P8" s="308">
        <v>1499917</v>
      </c>
      <c r="Q8" s="308">
        <v>599997</v>
      </c>
    </row>
    <row r="9" spans="1:17" ht="15" customHeight="1">
      <c r="A9" s="33" t="s">
        <v>343</v>
      </c>
      <c r="B9" s="33" t="s">
        <v>353</v>
      </c>
      <c r="C9" s="38">
        <v>0</v>
      </c>
      <c r="D9" s="38">
        <v>0</v>
      </c>
      <c r="E9" s="38">
        <v>1239118</v>
      </c>
      <c r="F9" s="42">
        <v>1379839</v>
      </c>
      <c r="G9" s="42">
        <v>1379839</v>
      </c>
      <c r="H9" s="38">
        <v>82023</v>
      </c>
      <c r="I9" s="38">
        <v>3279363</v>
      </c>
      <c r="J9" s="38">
        <v>2299616</v>
      </c>
      <c r="K9" s="38">
        <v>5999249</v>
      </c>
      <c r="L9" s="38">
        <v>3214666</v>
      </c>
      <c r="M9" s="251">
        <v>1939700</v>
      </c>
      <c r="N9" s="251">
        <v>0</v>
      </c>
      <c r="O9" s="308">
        <v>3849679</v>
      </c>
      <c r="P9" s="308">
        <v>1499917</v>
      </c>
      <c r="Q9" s="308">
        <v>599997</v>
      </c>
    </row>
    <row r="10" spans="1:17" ht="15" customHeight="1">
      <c r="A10" s="57" t="s">
        <v>344</v>
      </c>
      <c r="B10" s="57" t="s">
        <v>354</v>
      </c>
      <c r="C10" s="38">
        <v>2030120</v>
      </c>
      <c r="D10" s="38">
        <v>2149873</v>
      </c>
      <c r="E10" s="38">
        <v>2162420</v>
      </c>
      <c r="F10" s="38">
        <v>2089741</v>
      </c>
      <c r="G10" s="38">
        <v>2089741</v>
      </c>
      <c r="H10" s="38">
        <v>2130263</v>
      </c>
      <c r="I10" s="38">
        <v>2131693</v>
      </c>
      <c r="J10" s="38">
        <v>2089119</v>
      </c>
      <c r="K10" s="38">
        <v>1818672</v>
      </c>
      <c r="L10" s="38">
        <v>2003010</v>
      </c>
      <c r="M10" s="251">
        <v>2020675</v>
      </c>
      <c r="N10" s="251">
        <v>2044743</v>
      </c>
      <c r="O10" s="308">
        <v>2066633</v>
      </c>
      <c r="P10" s="308">
        <v>2130472</v>
      </c>
      <c r="Q10" s="308">
        <v>9770462</v>
      </c>
    </row>
    <row r="11" spans="1:17" ht="15" customHeight="1">
      <c r="A11" s="57" t="s">
        <v>341</v>
      </c>
      <c r="B11" s="57" t="s">
        <v>355</v>
      </c>
      <c r="C11" s="38">
        <v>2030120</v>
      </c>
      <c r="D11" s="38">
        <v>2149873</v>
      </c>
      <c r="E11" s="38">
        <v>2162420</v>
      </c>
      <c r="F11" s="38">
        <v>2089741</v>
      </c>
      <c r="G11" s="38">
        <v>2089741</v>
      </c>
      <c r="H11" s="38">
        <v>2130263</v>
      </c>
      <c r="I11" s="38">
        <v>2131693</v>
      </c>
      <c r="J11" s="38">
        <v>2089119</v>
      </c>
      <c r="K11" s="38">
        <v>1818672</v>
      </c>
      <c r="L11" s="38">
        <v>2003010</v>
      </c>
      <c r="M11" s="251">
        <v>2020675</v>
      </c>
      <c r="N11" s="251">
        <v>2044743</v>
      </c>
      <c r="O11" s="308">
        <v>2066633</v>
      </c>
      <c r="P11" s="308">
        <v>2130472</v>
      </c>
      <c r="Q11" s="308">
        <v>9770462</v>
      </c>
    </row>
    <row r="12" spans="1:17" ht="30" customHeight="1">
      <c r="A12" s="56" t="s">
        <v>345</v>
      </c>
      <c r="B12" s="59" t="s">
        <v>356</v>
      </c>
      <c r="C12" s="84"/>
      <c r="D12" s="84"/>
      <c r="E12" s="84"/>
      <c r="F12" s="63"/>
      <c r="G12" s="63">
        <v>93165</v>
      </c>
      <c r="H12" s="63">
        <v>99238</v>
      </c>
      <c r="I12" s="63">
        <v>118746</v>
      </c>
      <c r="J12" s="63">
        <v>131330</v>
      </c>
      <c r="K12" s="63">
        <v>136511</v>
      </c>
      <c r="L12" s="63">
        <v>163878</v>
      </c>
      <c r="M12" s="252">
        <v>177035</v>
      </c>
      <c r="N12" s="252">
        <v>187335</v>
      </c>
      <c r="O12" s="309">
        <v>194285</v>
      </c>
      <c r="P12" s="309">
        <v>181321</v>
      </c>
      <c r="Q12" s="309">
        <v>205854</v>
      </c>
    </row>
    <row r="13" spans="1:17" ht="30" customHeight="1">
      <c r="A13" s="59" t="s">
        <v>346</v>
      </c>
      <c r="B13" s="59" t="s">
        <v>357</v>
      </c>
      <c r="C13" s="84"/>
      <c r="D13" s="84"/>
      <c r="E13" s="84"/>
      <c r="F13" s="63"/>
      <c r="G13" s="63">
        <v>812620</v>
      </c>
      <c r="H13" s="63">
        <v>811584</v>
      </c>
      <c r="I13" s="63">
        <v>843573</v>
      </c>
      <c r="J13" s="63">
        <v>841340</v>
      </c>
      <c r="K13" s="63">
        <v>821538</v>
      </c>
      <c r="L13" s="63">
        <v>817717</v>
      </c>
      <c r="M13" s="342">
        <v>807301</v>
      </c>
      <c r="N13" s="342">
        <v>808758</v>
      </c>
      <c r="O13" s="341">
        <v>884912</v>
      </c>
      <c r="P13" s="341">
        <v>881236</v>
      </c>
      <c r="Q13" s="341">
        <v>801440</v>
      </c>
    </row>
    <row r="14" spans="1:17" s="3" customFormat="1">
      <c r="A14" s="59" t="s">
        <v>393</v>
      </c>
      <c r="B14" s="59" t="s">
        <v>607</v>
      </c>
      <c r="C14" s="63">
        <v>878321</v>
      </c>
      <c r="D14" s="63">
        <v>888437</v>
      </c>
      <c r="E14" s="63">
        <v>914701</v>
      </c>
      <c r="F14" s="63">
        <v>920879</v>
      </c>
      <c r="G14" s="63"/>
      <c r="H14" s="63"/>
      <c r="I14" s="63"/>
      <c r="J14" s="63"/>
      <c r="K14" s="63"/>
      <c r="L14" s="63"/>
      <c r="M14" s="252"/>
      <c r="N14" s="252"/>
      <c r="O14" s="309"/>
      <c r="P14" s="309"/>
      <c r="Q14" s="309"/>
    </row>
    <row r="15" spans="1:17" ht="15" customHeight="1">
      <c r="A15" s="33" t="s">
        <v>347</v>
      </c>
      <c r="B15" s="33" t="s">
        <v>358</v>
      </c>
      <c r="C15" s="38">
        <v>22970</v>
      </c>
      <c r="D15" s="38">
        <v>22405</v>
      </c>
      <c r="E15" s="38">
        <v>22093</v>
      </c>
      <c r="F15" s="38">
        <v>19329</v>
      </c>
      <c r="G15" s="38">
        <v>19329</v>
      </c>
      <c r="H15" s="38">
        <v>19663</v>
      </c>
      <c r="I15" s="38">
        <v>18663</v>
      </c>
      <c r="J15" s="38">
        <v>16297</v>
      </c>
      <c r="K15" s="38">
        <v>16720</v>
      </c>
      <c r="L15" s="38">
        <v>12897</v>
      </c>
      <c r="M15" s="251">
        <v>13997</v>
      </c>
      <c r="N15" s="251">
        <v>15164</v>
      </c>
      <c r="O15" s="308">
        <v>19996</v>
      </c>
      <c r="P15" s="308">
        <v>16280</v>
      </c>
      <c r="Q15" s="308">
        <v>19996</v>
      </c>
    </row>
    <row r="16" spans="1:17" ht="15" customHeight="1">
      <c r="A16" s="57" t="s">
        <v>348</v>
      </c>
      <c r="B16" s="57" t="s">
        <v>359</v>
      </c>
      <c r="C16" s="38">
        <v>855351</v>
      </c>
      <c r="D16" s="38">
        <v>866032</v>
      </c>
      <c r="E16" s="38">
        <v>892608</v>
      </c>
      <c r="F16" s="38">
        <v>901550</v>
      </c>
      <c r="G16" s="38">
        <v>793291</v>
      </c>
      <c r="H16" s="38">
        <v>791921</v>
      </c>
      <c r="I16" s="38">
        <v>824910</v>
      </c>
      <c r="J16" s="38">
        <v>825043</v>
      </c>
      <c r="K16" s="38">
        <v>804818</v>
      </c>
      <c r="L16" s="38">
        <v>804820</v>
      </c>
      <c r="M16" s="251">
        <v>793304</v>
      </c>
      <c r="N16" s="251">
        <v>793594</v>
      </c>
      <c r="O16" s="308">
        <v>864916</v>
      </c>
      <c r="P16" s="308">
        <v>864956</v>
      </c>
      <c r="Q16" s="308">
        <v>781444</v>
      </c>
    </row>
    <row r="17" spans="1:21" ht="15" customHeight="1">
      <c r="A17" s="35" t="s">
        <v>58</v>
      </c>
      <c r="B17" s="35" t="s">
        <v>43</v>
      </c>
      <c r="C17" s="191">
        <v>25090751</v>
      </c>
      <c r="D17" s="191">
        <v>25072507</v>
      </c>
      <c r="E17" s="191">
        <v>25926495</v>
      </c>
      <c r="F17" s="191">
        <v>26905088</v>
      </c>
      <c r="G17" s="192">
        <v>26889994</v>
      </c>
      <c r="H17" s="192">
        <v>27661682</v>
      </c>
      <c r="I17" s="192">
        <v>33527451</v>
      </c>
      <c r="J17" s="192">
        <v>33986072</v>
      </c>
      <c r="K17" s="192">
        <v>37844506</v>
      </c>
      <c r="L17" s="192">
        <v>37976558</v>
      </c>
      <c r="M17" s="192">
        <v>38081452</v>
      </c>
      <c r="N17" s="192">
        <v>37581667</v>
      </c>
      <c r="O17" s="192">
        <v>41328134</v>
      </c>
      <c r="P17" s="192">
        <v>41193093</v>
      </c>
      <c r="Q17" s="192">
        <v>56806942</v>
      </c>
    </row>
    <row r="18" spans="1:21" s="3" customFormat="1">
      <c r="B18" s="189"/>
      <c r="C18" s="343">
        <v>0</v>
      </c>
      <c r="D18" s="343">
        <v>0</v>
      </c>
      <c r="E18" s="343">
        <v>0</v>
      </c>
      <c r="F18" s="343">
        <v>0</v>
      </c>
      <c r="G18" s="343">
        <v>0</v>
      </c>
      <c r="H18" s="343">
        <v>0</v>
      </c>
      <c r="I18" s="343">
        <v>0</v>
      </c>
      <c r="J18" s="343">
        <v>0</v>
      </c>
      <c r="K18" s="343">
        <v>0</v>
      </c>
      <c r="L18" s="343">
        <v>0</v>
      </c>
      <c r="M18" s="343">
        <v>0</v>
      </c>
      <c r="N18" s="343">
        <v>0</v>
      </c>
      <c r="O18" s="343">
        <v>0</v>
      </c>
      <c r="P18" s="190">
        <v>0</v>
      </c>
      <c r="Q18" s="189"/>
      <c r="R18" s="189"/>
      <c r="S18" s="189"/>
      <c r="T18" s="189"/>
      <c r="U18" s="189"/>
    </row>
    <row r="19" spans="1:21" s="3" customFormat="1">
      <c r="B19" s="189"/>
      <c r="C19" s="189"/>
      <c r="D19" s="190"/>
      <c r="E19" s="189"/>
      <c r="F19" s="190"/>
      <c r="G19" s="246">
        <v>-26889994</v>
      </c>
      <c r="H19" s="190"/>
      <c r="I19" s="190"/>
      <c r="J19" s="336"/>
      <c r="K19" s="189"/>
      <c r="L19" s="189"/>
      <c r="M19" s="189"/>
      <c r="N19" s="189"/>
      <c r="O19" s="189"/>
      <c r="P19" s="189"/>
      <c r="Q19" s="189"/>
      <c r="R19" s="189"/>
      <c r="S19" s="189"/>
      <c r="T19" s="189"/>
      <c r="U19" s="189"/>
    </row>
    <row r="20" spans="1:21">
      <c r="B20" s="189"/>
      <c r="C20" s="189"/>
      <c r="D20" s="190"/>
      <c r="E20" s="190"/>
      <c r="F20" s="190"/>
      <c r="G20" s="246"/>
      <c r="H20" s="190"/>
      <c r="I20" s="190"/>
      <c r="J20" s="190"/>
      <c r="K20" s="190"/>
      <c r="L20" s="190"/>
      <c r="M20" s="190"/>
      <c r="N20" s="190"/>
      <c r="O20" s="190"/>
      <c r="P20" s="189"/>
      <c r="Q20" s="189"/>
      <c r="R20" s="189"/>
      <c r="S20" s="189"/>
      <c r="T20" s="189"/>
      <c r="U20" s="189"/>
    </row>
    <row r="21" spans="1:21">
      <c r="B21" s="189"/>
      <c r="C21" s="189"/>
      <c r="D21" s="189"/>
      <c r="E21" s="189"/>
      <c r="F21" s="189"/>
      <c r="G21" s="340"/>
      <c r="H21" s="189"/>
      <c r="I21" s="189"/>
      <c r="J21" s="189"/>
      <c r="K21" s="189"/>
      <c r="L21" s="189"/>
      <c r="M21" s="189"/>
      <c r="N21" s="189"/>
      <c r="O21" s="189"/>
      <c r="P21" s="189"/>
      <c r="Q21" s="189"/>
      <c r="R21" s="189"/>
      <c r="S21" s="189"/>
      <c r="T21" s="189"/>
      <c r="U21" s="189"/>
    </row>
    <row r="22" spans="1:21" ht="15.75">
      <c r="B22" s="189"/>
      <c r="C22" s="189"/>
      <c r="D22" s="189"/>
      <c r="E22" s="189"/>
      <c r="F22" s="189"/>
      <c r="G22" s="303">
        <v>25984209</v>
      </c>
      <c r="H22" s="189"/>
      <c r="I22" s="189"/>
      <c r="J22" s="189"/>
      <c r="K22" s="189"/>
      <c r="L22" s="189"/>
      <c r="M22" s="189"/>
      <c r="N22" s="189"/>
      <c r="O22" s="189"/>
      <c r="P22" s="189"/>
      <c r="Q22" s="189"/>
      <c r="R22" s="189"/>
      <c r="S22" s="189"/>
      <c r="T22" s="189"/>
      <c r="U22" s="189"/>
    </row>
    <row r="23" spans="1:21" ht="15.75">
      <c r="B23" s="189"/>
      <c r="C23" s="189"/>
      <c r="D23" s="189"/>
      <c r="E23" s="189"/>
      <c r="F23" s="189"/>
      <c r="G23" s="303">
        <v>93165</v>
      </c>
      <c r="H23" s="189"/>
      <c r="I23" s="189"/>
      <c r="J23" s="189"/>
      <c r="K23" s="189"/>
      <c r="L23" s="189"/>
      <c r="M23" s="189"/>
      <c r="N23" s="189"/>
      <c r="O23" s="189"/>
      <c r="P23" s="189"/>
      <c r="Q23" s="189"/>
      <c r="R23" s="189"/>
      <c r="S23" s="189"/>
      <c r="T23" s="189"/>
      <c r="U23" s="189"/>
    </row>
    <row r="24" spans="1:21" ht="15.75">
      <c r="B24" s="189"/>
      <c r="C24" s="189"/>
      <c r="D24" s="189"/>
      <c r="E24" s="189"/>
      <c r="F24" s="189"/>
      <c r="G24" s="303">
        <v>812620</v>
      </c>
      <c r="H24" s="189"/>
      <c r="I24" s="189"/>
      <c r="J24" s="190"/>
      <c r="K24" s="189"/>
      <c r="L24" s="189"/>
      <c r="M24" s="189"/>
      <c r="N24" s="189"/>
      <c r="O24" s="189"/>
      <c r="P24" s="189"/>
      <c r="Q24" s="189"/>
      <c r="R24" s="189"/>
      <c r="S24" s="189"/>
      <c r="T24" s="189"/>
      <c r="U24" s="189"/>
    </row>
    <row r="25" spans="1:21">
      <c r="C25" s="189"/>
      <c r="D25" s="189"/>
      <c r="E25" s="189"/>
      <c r="F25" s="189"/>
      <c r="G25" s="340"/>
      <c r="H25" s="189"/>
      <c r="I25" s="189"/>
      <c r="J25" s="190"/>
      <c r="K25" s="189"/>
      <c r="L25" s="189"/>
      <c r="M25" s="189"/>
      <c r="N25" s="189"/>
      <c r="O25" s="189"/>
      <c r="P25" s="326"/>
    </row>
    <row r="26" spans="1:21">
      <c r="C26" s="189"/>
      <c r="D26" s="189"/>
      <c r="E26" s="189"/>
      <c r="F26" s="189"/>
      <c r="G26" s="340"/>
      <c r="H26" s="189"/>
      <c r="I26" s="189"/>
      <c r="J26" s="189"/>
      <c r="K26" s="189"/>
      <c r="L26" s="189"/>
      <c r="M26" s="189"/>
      <c r="N26" s="189"/>
      <c r="O26" s="189"/>
      <c r="P26" s="326"/>
    </row>
    <row r="27" spans="1:21">
      <c r="C27" s="189"/>
      <c r="D27" s="189"/>
      <c r="E27" s="189"/>
      <c r="F27" s="189"/>
      <c r="G27" s="189"/>
      <c r="H27" s="189"/>
      <c r="I27" s="189"/>
      <c r="J27" s="189"/>
      <c r="K27" s="189"/>
      <c r="L27" s="189"/>
      <c r="M27" s="189"/>
      <c r="N27" s="189"/>
      <c r="O27" s="189"/>
      <c r="P27" s="326"/>
    </row>
    <row r="28" spans="1:21">
      <c r="C28" s="189"/>
      <c r="D28" s="189"/>
      <c r="E28" s="189"/>
      <c r="F28" s="189"/>
      <c r="G28" s="189"/>
      <c r="H28" s="189"/>
      <c r="I28" s="189"/>
      <c r="J28" s="189"/>
      <c r="K28" s="189"/>
      <c r="L28" s="189"/>
      <c r="M28" s="189"/>
      <c r="N28" s="189"/>
      <c r="O28" s="189"/>
      <c r="P28" s="326"/>
    </row>
    <row r="29" spans="1:21">
      <c r="C29" s="189"/>
      <c r="D29" s="189"/>
      <c r="E29" s="189"/>
      <c r="F29" s="189"/>
      <c r="G29" s="189"/>
      <c r="H29" s="189"/>
      <c r="I29" s="189"/>
      <c r="J29" s="189"/>
      <c r="K29" s="189"/>
      <c r="L29" s="189"/>
      <c r="M29" s="189"/>
      <c r="N29" s="189"/>
      <c r="O29" s="189"/>
      <c r="P29" s="326"/>
    </row>
    <row r="30" spans="1:21">
      <c r="C30" s="189"/>
      <c r="D30" s="189"/>
      <c r="E30" s="189"/>
      <c r="F30" s="189"/>
      <c r="G30" s="189"/>
      <c r="H30" s="189"/>
      <c r="I30" s="189"/>
      <c r="J30" s="189"/>
      <c r="K30" s="189"/>
      <c r="L30" s="189"/>
      <c r="M30" s="189"/>
      <c r="N30" s="189"/>
      <c r="O30" s="189"/>
    </row>
    <row r="31" spans="1:21">
      <c r="C31" s="189"/>
      <c r="D31" s="189"/>
      <c r="E31" s="189"/>
      <c r="F31" s="189"/>
      <c r="G31" s="189"/>
      <c r="H31" s="189"/>
      <c r="I31" s="189"/>
      <c r="J31" s="189"/>
      <c r="K31" s="189"/>
      <c r="L31" s="189"/>
      <c r="M31" s="189"/>
      <c r="N31" s="189"/>
      <c r="O31" s="189"/>
    </row>
  </sheetData>
  <customSheetViews>
    <customSheetView guid="{8C910BC3-505E-4F07-BE1B-E6A1737C2DE9}" topLeftCell="B1">
      <selection activeCell="G25" sqref="G25"/>
      <pageMargins left="0.7" right="0.7" top="0.75" bottom="0.75" header="0.3" footer="0.3"/>
    </customSheetView>
    <customSheetView guid="{9AF4A83C-CF57-4B40-8A74-6A0EA6C2FE5C}" hiddenColumns="1">
      <selection activeCell="B18" sqref="B18"/>
      <pageMargins left="0.7" right="0.7" top="0.75" bottom="0.75" header="0.3" footer="0.3"/>
      <pageSetup paperSize="9" orientation="portrait" horizontalDpi="1200" verticalDpi="1200" r:id="rId1"/>
    </customSheetView>
    <customSheetView guid="{8DA78CF1-615A-4626-9893-6751995631A4}" scale="42">
      <selection activeCell="B3" sqref="B3"/>
      <pageMargins left="0.7" right="0.7" top="0.75" bottom="0.75" header="0.3" footer="0.3"/>
    </customSheetView>
    <customSheetView guid="{57267270-6A97-4850-9DB6-FE6B399379AA}" scale="110" topLeftCell="C1">
      <selection activeCell="M15" sqref="M15"/>
      <pageMargins left="0.7" right="0.7" top="0.75" bottom="0.75" header="0.3" footer="0.3"/>
      <pageSetup paperSize="9" orientation="portrait" horizontalDpi="1200" verticalDpi="1200" r:id="rId2"/>
    </customSheetView>
    <customSheetView guid="{12F8D032-8143-430B-8DFF-852E8796C402}">
      <selection activeCell="B3" sqref="B3"/>
      <pageMargins left="0.7" right="0.7" top="0.75" bottom="0.75" header="0.3" footer="0.3"/>
    </customSheetView>
    <customSheetView guid="{687A4863-1825-4D63-B732-E76682E6DE4F}" scale="42">
      <selection activeCell="B3" sqref="B3"/>
      <pageMargins left="0.7" right="0.7" top="0.75" bottom="0.75" header="0.3" footer="0.3"/>
    </customSheetView>
    <customSheetView guid="{25FAB884-5E17-4008-8139-33D910C7DEFE}" topLeftCell="B1">
      <selection activeCell="H31" sqref="H31"/>
      <pageMargins left="0.7" right="0.7" top="0.75" bottom="0.75" header="0.3" footer="0.3"/>
    </customSheetView>
    <customSheetView guid="{899D69CD-4B7E-42BC-9944-5BD922EB798C}" topLeftCell="B1">
      <selection activeCell="H12" sqref="H12"/>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2</vt:i4>
      </vt:variant>
    </vt:vector>
  </HeadingPairs>
  <TitlesOfParts>
    <vt:vector size="23" baseType="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Zobowiązania wobec klientów</vt:lpstr>
      <vt:lpstr>Należn. i zob. od banków</vt:lpstr>
      <vt:lpstr>Aktywa i zobow. fin. do obrotu</vt:lpstr>
      <vt:lpstr>Pozostałe przychody operacyjne</vt:lpstr>
      <vt:lpstr>Pozostałe koszty operacyjne</vt:lpstr>
      <vt:lpstr>Rezerwy_RZiS _Q (2)</vt:lpstr>
      <vt:lpstr>Wskaźniki </vt:lpstr>
      <vt:lpstr>Wybrane dane niefinansowe </vt:lpstr>
      <vt:lpstr>Jakość należności od klientów </vt:lpstr>
      <vt:lpstr>Arkusz2</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2020-07-28T21:14:06Z</dcterms:modified>
</cp:coreProperties>
</file>